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https://aversi-my.sharepoint.com/personal/nino_vashakidze_aversiclinic_ge/Documents/other/Desktop/"/>
    </mc:Choice>
  </mc:AlternateContent>
  <xr:revisionPtr revIDLastSave="0" documentId="8_{C47E1903-D663-4634-B807-0BC75807D19B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BOQ steel" sheetId="2" r:id="rId1"/>
  </sheets>
  <definedNames>
    <definedName name="_xlnm._FilterDatabase" localSheetId="0" hidden="1">'BOQ steel'!$B$25:$M$69</definedName>
    <definedName name="_xlnm.Print_Area" localSheetId="0">'BOQ steel'!$B$1:$M$71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2" l="1"/>
  <c r="H39" i="2" s="1"/>
  <c r="F35" i="2"/>
  <c r="F40" i="2" s="1"/>
  <c r="H40" i="2" s="1"/>
  <c r="F32" i="2"/>
  <c r="H32" i="2" s="1"/>
  <c r="F38" i="2" l="1"/>
  <c r="H38" i="2" s="1"/>
  <c r="M38" i="2" s="1"/>
  <c r="F36" i="2"/>
  <c r="J36" i="2" s="1"/>
  <c r="M36" i="2" s="1"/>
  <c r="F37" i="2"/>
  <c r="L37" i="2" s="1"/>
  <c r="M37" i="2" s="1"/>
  <c r="F44" i="2"/>
  <c r="F50" i="2" l="1"/>
  <c r="H50" i="2" s="1"/>
  <c r="M50" i="2" s="1"/>
  <c r="F49" i="2"/>
  <c r="H49" i="2" s="1"/>
  <c r="M49" i="2" s="1"/>
  <c r="F48" i="2"/>
  <c r="H48" i="2" s="1"/>
  <c r="M48" i="2" s="1"/>
  <c r="F47" i="2"/>
  <c r="H47" i="2" s="1"/>
  <c r="M47" i="2" s="1"/>
  <c r="F46" i="2"/>
  <c r="F26" i="2"/>
  <c r="L26" i="2" s="1"/>
  <c r="M26" i="2" s="1"/>
  <c r="L44" i="2"/>
  <c r="M44" i="2" s="1"/>
  <c r="F54" i="2"/>
  <c r="H54" i="2" s="1"/>
  <c r="M54" i="2" s="1"/>
  <c r="F53" i="2"/>
  <c r="J53" i="2" s="1"/>
  <c r="M53" i="2" s="1"/>
  <c r="H46" i="2"/>
  <c r="M46" i="2" s="1"/>
  <c r="F31" i="2"/>
  <c r="H31" i="2" s="1"/>
  <c r="F28" i="2"/>
  <c r="F27" i="2"/>
  <c r="L27" i="2" s="1"/>
  <c r="M27" i="2" s="1"/>
  <c r="F29" i="2" l="1"/>
  <c r="J29" i="2" s="1"/>
  <c r="M29" i="2" s="1"/>
  <c r="F33" i="2"/>
  <c r="H33" i="2" s="1"/>
  <c r="F30" i="2"/>
  <c r="L30" i="2" s="1"/>
  <c r="M30" i="2" s="1"/>
  <c r="F51" i="2"/>
  <c r="H51" i="2" s="1"/>
  <c r="M51" i="2" s="1"/>
  <c r="F43" i="2"/>
  <c r="J43" i="2" s="1"/>
  <c r="M43" i="2" s="1"/>
  <c r="F45" i="2"/>
  <c r="L45" i="2" s="1"/>
  <c r="H55" i="2" l="1"/>
  <c r="M56" i="2" s="1"/>
  <c r="M31" i="2"/>
  <c r="J55" i="2"/>
  <c r="M45" i="2"/>
  <c r="L55" i="2"/>
  <c r="M55" i="2" l="1"/>
  <c r="M57" i="2" s="1"/>
  <c r="M73" i="2" s="1"/>
  <c r="M58" i="2" l="1"/>
  <c r="M59" i="2" s="1"/>
  <c r="M60" i="2" s="1"/>
  <c r="M61" i="2" s="1"/>
  <c r="M62" i="2" l="1"/>
  <c r="M63" i="2" s="1"/>
  <c r="M64" i="2" l="1"/>
  <c r="M65" i="2" s="1"/>
  <c r="M66" i="2" l="1"/>
  <c r="M67" i="2" s="1"/>
  <c r="M68" i="2" s="1"/>
  <c r="M69" i="2" s="1"/>
  <c r="M18" i="2" l="1"/>
  <c r="M19" i="2" s="1"/>
  <c r="M8" i="2"/>
  <c r="M9" i="2" s="1"/>
</calcChain>
</file>

<file path=xl/sharedStrings.xml><?xml version="1.0" encoding="utf-8"?>
<sst xmlns="http://schemas.openxmlformats.org/spreadsheetml/2006/main" count="114" uniqueCount="82">
  <si>
    <t>საორიენტაციო ხარჯთაღრიცხვა</t>
  </si>
  <si>
    <t>სახლის კონსტრუქციული ნაწილი</t>
  </si>
  <si>
    <t xml:space="preserve">მის: </t>
  </si>
  <si>
    <t>სახარჯთაღრიცხვო ღირებულება</t>
  </si>
  <si>
    <t>ს/კ:</t>
  </si>
  <si>
    <t>საფუძველ:</t>
  </si>
  <si>
    <t>მუშა კონსტრიუქციული პროექტი</t>
  </si>
  <si>
    <t>თარიღი:</t>
  </si>
  <si>
    <t>#</t>
  </si>
  <si>
    <t xml:space="preserve">ქ. თბილისი </t>
  </si>
  <si>
    <t>ვაჟა-ფშაველას გამზირი N29</t>
  </si>
  <si>
    <t>01.10.15.007.123</t>
  </si>
  <si>
    <t>12.04.2024</t>
  </si>
  <si>
    <t>ავერსის კლინიკა</t>
  </si>
  <si>
    <t>მ</t>
  </si>
  <si>
    <t>ავერსის კლინიკა
Aversi Clinic</t>
  </si>
  <si>
    <t>საორიენტაციო ხარჯთაღრიცხვა
Indicative BOQ</t>
  </si>
  <si>
    <t>სახარჯთაღრიცხვო ღირებულება
Cost (GEL)</t>
  </si>
  <si>
    <t>სახარჯთაღრიცხვო ღირებულება
Cost (USD)</t>
  </si>
  <si>
    <t>ვაჟა-ფშაველას გამზირი N29
Vaja Pshavela Avenue N29</t>
  </si>
  <si>
    <t>ქ. თბილისი 
Tbilisi</t>
  </si>
  <si>
    <t xml:space="preserve">მის/ADR: </t>
  </si>
  <si>
    <t>თარიღი/Date:</t>
  </si>
  <si>
    <t>საფუძველ/Base:</t>
  </si>
  <si>
    <t xml:space="preserve">სამუშაოებისა და დანახარჯების  დასახელება/Works and Expenses
</t>
  </si>
  <si>
    <t>რაოდენობა / Quantity</t>
  </si>
  <si>
    <t>საპროექტო მონაცემზე/Designe Data</t>
  </si>
  <si>
    <t>განზომი-
ლების ერთ./Dimension unit</t>
  </si>
  <si>
    <t>მანქანა-დანადგარები/Machinery</t>
  </si>
  <si>
    <t>ხელფასი/Salary</t>
  </si>
  <si>
    <t>მასალის ღირებულება/Material Cost</t>
  </si>
  <si>
    <t>სხვა მასალა / Other material</t>
  </si>
  <si>
    <t xml:space="preserve">შრომის დანახარჯები / Labour expenditure </t>
  </si>
  <si>
    <t xml:space="preserve">სხვა მანქანა / Other machine  </t>
  </si>
  <si>
    <t>ბეტონი B25 /Concrete B25</t>
  </si>
  <si>
    <t>შრომის დანახარჯი / Labour expenditure</t>
  </si>
  <si>
    <t>შედუღების აპარატი (ცვეთა) / welding machine (wear)</t>
  </si>
  <si>
    <t>ამწე საავტომობილო სვლაზე /Crane on motor drive</t>
  </si>
  <si>
    <t>ტრანსპორტირების ხარჯი მასალიდან / Transportation expenses from material</t>
  </si>
  <si>
    <t>უსაფრთხოების ხარჯი / Safety expenses</t>
  </si>
  <si>
    <t xml:space="preserve">ზედნადები ხარჯი / Overhead expenses </t>
  </si>
  <si>
    <t>გეგმიური დაგროვება / Planned Profit</t>
  </si>
  <si>
    <t xml:space="preserve">დროებითი შენობა-ნაგებობები / Temporary building-facilities </t>
  </si>
  <si>
    <t xml:space="preserve">გაუთვალისწინებელი ხარჯები / Unforeseen costs </t>
  </si>
  <si>
    <t>დ.ღ.გ / VAT</t>
  </si>
  <si>
    <t>ლარი/GEL</t>
  </si>
  <si>
    <t>ტ/t</t>
  </si>
  <si>
    <t>მ³/m3</t>
  </si>
  <si>
    <t>მ3/m3</t>
  </si>
  <si>
    <t>მანქ/სთ
machine/hour</t>
  </si>
  <si>
    <t xml:space="preserve">ჯამი/Sum </t>
  </si>
  <si>
    <t>lm</t>
  </si>
  <si>
    <t>ფოლადის დამუშავების პროექტი/Steel Working Project</t>
  </si>
  <si>
    <t>მ2/m2</t>
  </si>
  <si>
    <t>ჯამი / Sum (A)</t>
  </si>
  <si>
    <t>ჯამი / Sum (B)</t>
  </si>
  <si>
    <t>ჯამი / Sum (C)</t>
  </si>
  <si>
    <t>ჯამი / Sum (D)</t>
  </si>
  <si>
    <t>ჯამი / Sum (E)</t>
  </si>
  <si>
    <t>ჯამი / Sum (F)</t>
  </si>
  <si>
    <t>ჯამი / Sum inc. VAT</t>
  </si>
  <si>
    <t>სულ/Total Amount (GEL)</t>
  </si>
  <si>
    <t>ერთეული/ Unit Price (GEL)</t>
  </si>
  <si>
    <t>ჯამი/Sum (GEL)</t>
  </si>
  <si>
    <t>განზომილების ერთეულზე/ Unit of measurement</t>
  </si>
  <si>
    <t>check formula</t>
  </si>
  <si>
    <t>ქვაბულის   სამუშაოები/Foundation pit works</t>
  </si>
  <si>
    <t>ქვაბულის ექსკავაცია / Excavation of foundation pit</t>
  </si>
  <si>
    <t xml:space="preserve">სამშენებლო ნარჩენების (გრუნტის) გატანა / Construction waste (soil) removal </t>
  </si>
  <si>
    <t>არმატურა B500B/Reinforcement B500B</t>
  </si>
  <si>
    <t>ტონა/tn</t>
  </si>
  <si>
    <t>საყალიბე და დამხმარე მასალები / Formwork and suplementary materials</t>
  </si>
  <si>
    <t>მ3-ზე/per m3</t>
  </si>
  <si>
    <t>ფოლადის კონსტრუქციები / Steel structures</t>
  </si>
  <si>
    <t>ფოლადის კოჭი HE 260 A / Steel beam HE 260 A'</t>
  </si>
  <si>
    <t>ფოლადის კოჭი IPE200 / Steel beam IPE200</t>
  </si>
  <si>
    <t>ფოლადის კვადრატული მილი 300x300X12 მმ / Steel square pipe 300x300x12 mm</t>
  </si>
  <si>
    <t>ფოლადის კვადრატული მილი 200x200x8 მმ / Steel square pipe 200x200x8 mm</t>
  </si>
  <si>
    <t>ფოლადის კვადრატული მილი 100x100x5 მმ / Steel square pipe 100x100x5 mm</t>
  </si>
  <si>
    <t>მონოლითური რ.ბ საძირკვლები / Renforced Concrete Foundations</t>
  </si>
  <si>
    <t>ფოლადის ჩასატანებელი დეტალები / Steel Embedded Plates</t>
  </si>
  <si>
    <t>საძირკვლების ჰიდროიზოლაცია / Insulation of foundations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</si>
</sst>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_-* #,##0.00\ [$₾-437]_-;\-* #,##0.00\ [$₾-437]_-;_-* &quot;-&quot;??\ [$₾-437]_-;_-@_-"/>
    <numFmt numFmtId="166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62"/>
    </font>
    <font>
      <sz val="9"/>
      <color theme="1"/>
      <name val="Calibri Light"/>
      <family val="2"/>
      <scheme val="major"/>
    </font>
    <font>
      <sz val="10"/>
      <name val="Arial"/>
      <family val="2"/>
      <charset val="204"/>
    </font>
    <font>
      <b/>
      <sz val="9"/>
      <color theme="1"/>
      <name val="Calibri Light"/>
      <family val="2"/>
      <scheme val="major"/>
    </font>
    <font>
      <sz val="10"/>
      <name val="Arial"/>
      <family val="2"/>
    </font>
    <font>
      <b/>
      <sz val="10"/>
      <color theme="1"/>
      <name val="Calibri Light"/>
      <family val="2"/>
      <scheme val="major"/>
    </font>
    <font>
      <sz val="9"/>
      <name val="Calibri Light"/>
      <family val="2"/>
      <scheme val="major"/>
    </font>
    <font>
      <b/>
      <sz val="9"/>
      <name val="Calibri Light"/>
      <family val="2"/>
      <scheme val="major"/>
    </font>
    <font>
      <sz val="9"/>
      <color theme="1"/>
      <name val="Calibri Light"/>
      <family val="2"/>
      <charset val="162"/>
      <scheme val="major"/>
    </font>
    <font>
      <b/>
      <sz val="9"/>
      <color theme="1"/>
      <name val="Calibri Light"/>
      <family val="2"/>
      <charset val="162"/>
      <scheme val="major"/>
    </font>
    <font>
      <b/>
      <sz val="9"/>
      <name val="Calibri Light"/>
      <family val="2"/>
      <charset val="162"/>
      <scheme val="major"/>
    </font>
    <font>
      <b/>
      <sz val="10"/>
      <color theme="1"/>
      <name val="Calibri Light"/>
      <family val="2"/>
      <charset val="162"/>
      <scheme val="major"/>
    </font>
    <font>
      <sz val="9"/>
      <color rgb="FF0070C0"/>
      <name val="Calibri Light"/>
      <family val="2"/>
      <scheme val="major"/>
    </font>
    <font>
      <b/>
      <sz val="9"/>
      <color theme="1"/>
      <name val="Calibri Light"/>
      <family val="2"/>
      <charset val="204"/>
      <scheme val="major"/>
    </font>
    <font>
      <b/>
      <sz val="9"/>
      <name val="Calibri Light"/>
      <family val="2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4" fillId="0" borderId="0">
      <protection locked="0"/>
    </xf>
    <xf numFmtId="0" fontId="6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9">
    <xf numFmtId="0" fontId="0" fillId="0" borderId="0" xfId="0"/>
    <xf numFmtId="0" fontId="3" fillId="0" borderId="0" xfId="0" applyFont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2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5" fontId="3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65" fontId="8" fillId="0" borderId="7" xfId="0" applyNumberFormat="1" applyFont="1" applyBorder="1" applyAlignment="1">
      <alignment horizontal="center" vertical="center"/>
    </xf>
    <xf numFmtId="44" fontId="8" fillId="0" borderId="7" xfId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2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9" fontId="3" fillId="0" borderId="0" xfId="5" applyFont="1" applyAlignment="1">
      <alignment vertical="center"/>
    </xf>
    <xf numFmtId="14" fontId="5" fillId="0" borderId="7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4" fontId="5" fillId="2" borderId="10" xfId="0" applyNumberFormat="1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3" fontId="5" fillId="2" borderId="12" xfId="3" applyNumberFormat="1" applyFont="1" applyFill="1" applyBorder="1" applyAlignment="1">
      <alignment horizontal="center" vertical="center" wrapText="1"/>
      <protection locked="0"/>
    </xf>
    <xf numFmtId="3" fontId="5" fillId="2" borderId="13" xfId="3" applyNumberFormat="1" applyFont="1" applyFill="1" applyBorder="1" applyAlignment="1">
      <alignment horizontal="center" vertical="center" wrapText="1"/>
      <protection locked="0"/>
    </xf>
    <xf numFmtId="3" fontId="9" fillId="2" borderId="22" xfId="3" applyNumberFormat="1" applyFont="1" applyFill="1" applyBorder="1" applyAlignment="1">
      <alignment horizontal="center" vertical="center" wrapText="1"/>
      <protection locked="0"/>
    </xf>
    <xf numFmtId="0" fontId="5" fillId="2" borderId="10" xfId="0" applyFont="1" applyFill="1" applyBorder="1" applyAlignment="1">
      <alignment horizontal="center" vertical="center" wrapText="1"/>
    </xf>
    <xf numFmtId="0" fontId="5" fillId="2" borderId="27" xfId="3" applyFont="1" applyFill="1" applyBorder="1" applyAlignment="1">
      <alignment horizontal="center" vertical="center" wrapText="1"/>
      <protection locked="0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3" fontId="8" fillId="0" borderId="0" xfId="6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165" fontId="14" fillId="0" borderId="0" xfId="0" applyNumberFormat="1" applyFont="1" applyAlignment="1">
      <alignment horizontal="center"/>
    </xf>
    <xf numFmtId="0" fontId="14" fillId="0" borderId="0" xfId="0" applyFont="1"/>
    <xf numFmtId="0" fontId="1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165" fontId="3" fillId="0" borderId="0" xfId="0" applyNumberFormat="1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/>
    </xf>
    <xf numFmtId="4" fontId="3" fillId="0" borderId="12" xfId="0" applyNumberFormat="1" applyFont="1" applyFill="1" applyBorder="1" applyAlignment="1">
      <alignment horizontal="center" vertical="center"/>
    </xf>
    <xf numFmtId="4" fontId="8" fillId="0" borderId="22" xfId="0" applyNumberFormat="1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4" fontId="3" fillId="0" borderId="18" xfId="0" applyNumberFormat="1" applyFont="1" applyFill="1" applyBorder="1" applyAlignment="1">
      <alignment horizontal="center" vertical="center"/>
    </xf>
    <xf numFmtId="4" fontId="3" fillId="0" borderId="14" xfId="0" applyNumberFormat="1" applyFont="1" applyFill="1" applyBorder="1" applyAlignment="1">
      <alignment horizontal="center" vertical="center"/>
    </xf>
    <xf numFmtId="4" fontId="8" fillId="0" borderId="23" xfId="0" applyNumberFormat="1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left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4" fontId="11" fillId="0" borderId="18" xfId="0" applyNumberFormat="1" applyFont="1" applyFill="1" applyBorder="1" applyAlignment="1">
      <alignment horizontal="center" vertical="center"/>
    </xf>
    <xf numFmtId="4" fontId="11" fillId="0" borderId="14" xfId="0" applyNumberFormat="1" applyFont="1" applyFill="1" applyBorder="1" applyAlignment="1">
      <alignment horizontal="center" vertical="center"/>
    </xf>
    <xf numFmtId="4" fontId="12" fillId="0" borderId="23" xfId="0" applyNumberFormat="1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left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4" fontId="8" fillId="0" borderId="18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9" fontId="5" fillId="0" borderId="11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 vertical="center"/>
    </xf>
    <xf numFmtId="165" fontId="5" fillId="0" borderId="11" xfId="0" applyNumberFormat="1" applyFont="1" applyFill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center"/>
    </xf>
    <xf numFmtId="165" fontId="9" fillId="0" borderId="21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166" fontId="5" fillId="0" borderId="11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4" fontId="5" fillId="0" borderId="16" xfId="0" applyNumberFormat="1" applyFont="1" applyFill="1" applyBorder="1" applyAlignment="1">
      <alignment horizontal="center" vertical="center"/>
    </xf>
    <xf numFmtId="4" fontId="5" fillId="0" borderId="15" xfId="0" applyNumberFormat="1" applyFont="1" applyFill="1" applyBorder="1" applyAlignment="1">
      <alignment horizontal="center" vertical="center"/>
    </xf>
    <xf numFmtId="165" fontId="5" fillId="0" borderId="16" xfId="0" applyNumberFormat="1" applyFont="1" applyFill="1" applyBorder="1" applyAlignment="1">
      <alignment horizontal="center" vertical="center"/>
    </xf>
    <xf numFmtId="165" fontId="5" fillId="0" borderId="15" xfId="0" applyNumberFormat="1" applyFont="1" applyFill="1" applyBorder="1" applyAlignment="1">
      <alignment horizontal="center" vertical="center"/>
    </xf>
    <xf numFmtId="165" fontId="9" fillId="0" borderId="24" xfId="0" applyNumberFormat="1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4" fontId="9" fillId="2" borderId="20" xfId="0" applyNumberFormat="1" applyFont="1" applyFill="1" applyBorder="1" applyAlignment="1">
      <alignment horizontal="center" vertical="center" wrapText="1"/>
    </xf>
    <xf numFmtId="4" fontId="9" fillId="2" borderId="21" xfId="0" applyNumberFormat="1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/>
    </xf>
    <xf numFmtId="0" fontId="5" fillId="2" borderId="25" xfId="3" applyFont="1" applyFill="1" applyBorder="1" applyAlignment="1">
      <alignment horizontal="center" vertical="center" wrapText="1"/>
      <protection locked="0"/>
    </xf>
    <xf numFmtId="0" fontId="5" fillId="2" borderId="26" xfId="3" applyFont="1" applyFill="1" applyBorder="1" applyAlignment="1">
      <alignment horizontal="center" vertical="center" wrapText="1"/>
      <protection locked="0"/>
    </xf>
    <xf numFmtId="0" fontId="5" fillId="2" borderId="8" xfId="3" applyFont="1" applyFill="1" applyBorder="1" applyAlignment="1">
      <alignment horizontal="center" vertical="center" wrapText="1"/>
      <protection locked="0"/>
    </xf>
    <xf numFmtId="0" fontId="5" fillId="2" borderId="10" xfId="3" applyFont="1" applyFill="1" applyBorder="1" applyAlignment="1">
      <alignment horizontal="center" vertical="center" wrapText="1"/>
      <protection locked="0"/>
    </xf>
    <xf numFmtId="0" fontId="5" fillId="2" borderId="9" xfId="3" applyFont="1" applyFill="1" applyBorder="1" applyAlignment="1">
      <alignment horizontal="center" vertical="center" wrapText="1"/>
      <protection locked="0"/>
    </xf>
    <xf numFmtId="0" fontId="5" fillId="2" borderId="11" xfId="3" applyFont="1" applyFill="1" applyBorder="1" applyAlignment="1">
      <alignment horizontal="center" vertical="center" wrapText="1"/>
      <protection locked="0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/>
    </xf>
    <xf numFmtId="4" fontId="5" fillId="2" borderId="9" xfId="0" applyNumberFormat="1" applyFont="1" applyFill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5" fillId="0" borderId="0" xfId="3" applyFont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7">
    <cellStyle name="Comma" xfId="6" builtinId="3"/>
    <cellStyle name="Currency" xfId="1" builtinId="4"/>
    <cellStyle name="Normal" xfId="0" builtinId="0"/>
    <cellStyle name="Normal 52" xfId="2" xr:uid="{9AF33D96-4F52-4401-9AAE-D6D8DCF0B2E3}"/>
    <cellStyle name="Normal 9" xfId="4" xr:uid="{F6C54B80-036F-485F-A39B-6519C02A2950}"/>
    <cellStyle name="Normal_FU I" xfId="3" xr:uid="{95DE6500-521F-40D3-A5F2-F4747C1E92D4}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A7D88-7EBC-4EA5-B26C-93FE57A3AC4D}">
  <sheetPr>
    <pageSetUpPr fitToPage="1"/>
  </sheetPr>
  <dimension ref="B1:S75"/>
  <sheetViews>
    <sheetView tabSelected="1" view="pageBreakPreview" topLeftCell="C56" zoomScale="76" zoomScaleNormal="115" zoomScaleSheetLayoutView="76" workbookViewId="0">
      <selection activeCell="C71" sqref="C71:M71"/>
    </sheetView>
  </sheetViews>
  <sheetFormatPr defaultColWidth="9.1796875" defaultRowHeight="12" x14ac:dyDescent="0.3"/>
  <cols>
    <col min="1" max="1" width="11.1796875" style="6" customWidth="1"/>
    <col min="2" max="2" width="11.90625" style="7" customWidth="1"/>
    <col min="3" max="3" width="70.26953125" style="6" bestFit="1" customWidth="1"/>
    <col min="4" max="4" width="14.1796875" style="6" customWidth="1"/>
    <col min="5" max="5" width="14.81640625" style="7" customWidth="1"/>
    <col min="6" max="6" width="11.7265625" style="7" customWidth="1"/>
    <col min="7" max="7" width="10.54296875" style="7" customWidth="1"/>
    <col min="8" max="8" width="16.54296875" style="7" bestFit="1" customWidth="1"/>
    <col min="9" max="9" width="12.1796875" style="7" customWidth="1"/>
    <col min="10" max="10" width="14.453125" style="7" customWidth="1"/>
    <col min="11" max="11" width="11.7265625" style="7" customWidth="1"/>
    <col min="12" max="12" width="15.54296875" style="7" bestFit="1" customWidth="1"/>
    <col min="13" max="13" width="16.54296875" style="21" bestFit="1" customWidth="1"/>
    <col min="14" max="14" width="12.453125" style="6" customWidth="1"/>
    <col min="15" max="15" width="88.26953125" style="6" customWidth="1"/>
    <col min="16" max="16" width="16.1796875" style="6" bestFit="1" customWidth="1"/>
    <col min="17" max="17" width="12.81640625" style="6" bestFit="1" customWidth="1"/>
    <col min="18" max="18" width="16.7265625" style="6" customWidth="1"/>
    <col min="19" max="19" width="15.453125" style="6" customWidth="1"/>
    <col min="20" max="16384" width="9.1796875" style="6"/>
  </cols>
  <sheetData>
    <row r="1" spans="2:13" s="1" customFormat="1" ht="11.65" hidden="1" customHeight="1" x14ac:dyDescent="0.35">
      <c r="B1" s="8"/>
      <c r="C1" s="8"/>
      <c r="D1" s="8"/>
      <c r="E1" s="4"/>
      <c r="F1" s="9"/>
      <c r="G1" s="9"/>
      <c r="H1" s="9"/>
      <c r="I1" s="9"/>
      <c r="J1" s="9"/>
      <c r="K1" s="9"/>
      <c r="L1" s="9"/>
      <c r="M1" s="17"/>
    </row>
    <row r="2" spans="2:13" s="1" customFormat="1" ht="24.65" hidden="1" customHeight="1" x14ac:dyDescent="0.35">
      <c r="B2" s="113" t="s">
        <v>13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</row>
    <row r="3" spans="2:13" s="1" customFormat="1" ht="7.4" hidden="1" customHeight="1" x14ac:dyDescent="0.35"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</row>
    <row r="4" spans="2:13" s="1" customFormat="1" ht="14.65" hidden="1" customHeight="1" x14ac:dyDescent="0.35">
      <c r="B4" s="115" t="s">
        <v>0</v>
      </c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</row>
    <row r="5" spans="2:13" s="1" customFormat="1" ht="16.5" hidden="1" customHeight="1" x14ac:dyDescent="0.35">
      <c r="B5" s="115" t="s">
        <v>1</v>
      </c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</row>
    <row r="6" spans="2:13" s="1" customFormat="1" ht="16.5" hidden="1" customHeight="1" thickBot="1" x14ac:dyDescent="0.4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18"/>
    </row>
    <row r="7" spans="2:13" s="1" customFormat="1" ht="16.5" hidden="1" customHeight="1" thickBot="1" x14ac:dyDescent="0.4">
      <c r="B7" s="116" t="s">
        <v>2</v>
      </c>
      <c r="C7" s="10" t="s">
        <v>9</v>
      </c>
      <c r="D7" s="4"/>
      <c r="E7" s="4"/>
      <c r="F7" s="4"/>
      <c r="G7" s="4"/>
      <c r="H7" s="4"/>
      <c r="I7" s="4"/>
      <c r="J7" s="4"/>
      <c r="K7" s="4"/>
      <c r="L7" s="4"/>
      <c r="M7" s="18"/>
    </row>
    <row r="8" spans="2:13" s="1" customFormat="1" ht="16.5" hidden="1" customHeight="1" thickBot="1" x14ac:dyDescent="0.4">
      <c r="B8" s="117"/>
      <c r="C8" s="11" t="s">
        <v>10</v>
      </c>
      <c r="D8" s="4"/>
      <c r="E8" s="4"/>
      <c r="F8" s="4"/>
      <c r="G8" s="4"/>
      <c r="H8" s="12"/>
      <c r="I8" s="2" t="s">
        <v>3</v>
      </c>
      <c r="J8" s="2"/>
      <c r="K8" s="2"/>
      <c r="L8" s="3"/>
      <c r="M8" s="19">
        <f>M69</f>
        <v>0</v>
      </c>
    </row>
    <row r="9" spans="2:13" s="1" customFormat="1" ht="16.5" hidden="1" customHeight="1" thickBot="1" x14ac:dyDescent="0.4">
      <c r="B9" s="13" t="s">
        <v>4</v>
      </c>
      <c r="C9" s="14" t="s">
        <v>11</v>
      </c>
      <c r="D9" s="4"/>
      <c r="E9" s="4"/>
      <c r="F9" s="4"/>
      <c r="G9" s="4"/>
      <c r="H9" s="12"/>
      <c r="I9" s="2" t="s">
        <v>3</v>
      </c>
      <c r="J9" s="2"/>
      <c r="K9" s="2"/>
      <c r="L9" s="3"/>
      <c r="M9" s="20">
        <f>M8/2.67</f>
        <v>0</v>
      </c>
    </row>
    <row r="10" spans="2:13" s="1" customFormat="1" ht="16.5" hidden="1" customHeight="1" thickBot="1" x14ac:dyDescent="0.4">
      <c r="B10" s="13" t="s">
        <v>5</v>
      </c>
      <c r="C10" s="14" t="s">
        <v>6</v>
      </c>
      <c r="D10" s="4"/>
      <c r="E10" s="4"/>
      <c r="F10" s="4"/>
      <c r="G10" s="4"/>
      <c r="H10" s="4"/>
      <c r="I10" s="4"/>
      <c r="J10" s="4"/>
      <c r="K10" s="4"/>
      <c r="L10" s="4"/>
      <c r="M10" s="18"/>
    </row>
    <row r="11" spans="2:13" s="1" customFormat="1" ht="16.5" hidden="1" customHeight="1" thickBot="1" x14ac:dyDescent="0.4">
      <c r="B11" s="13" t="s">
        <v>7</v>
      </c>
      <c r="C11" s="14" t="s">
        <v>12</v>
      </c>
      <c r="D11" s="4"/>
      <c r="E11" s="4"/>
      <c r="F11" s="4"/>
      <c r="G11" s="4"/>
      <c r="H11" s="4"/>
      <c r="I11" s="4"/>
      <c r="J11" s="4"/>
      <c r="K11" s="4"/>
      <c r="L11" s="4"/>
      <c r="M11" s="18"/>
    </row>
    <row r="12" spans="2:13" s="1" customFormat="1" ht="25.15" hidden="1" customHeight="1" x14ac:dyDescent="0.35">
      <c r="B12" s="113" t="s">
        <v>15</v>
      </c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</row>
    <row r="13" spans="2:13" s="1" customFormat="1" ht="17.649999999999999" hidden="1" customHeight="1" x14ac:dyDescent="0.35"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</row>
    <row r="14" spans="2:13" s="1" customFormat="1" ht="29.9" hidden="1" customHeight="1" x14ac:dyDescent="0.35">
      <c r="B14" s="118" t="s">
        <v>16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</row>
    <row r="15" spans="2:13" s="1" customFormat="1" ht="16.5" hidden="1" customHeight="1" x14ac:dyDescent="0.35"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</row>
    <row r="16" spans="2:13" s="1" customFormat="1" ht="16.5" hidden="1" customHeight="1" thickBot="1" x14ac:dyDescent="0.4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8"/>
    </row>
    <row r="17" spans="2:16" s="1" customFormat="1" ht="32.15" customHeight="1" thickBot="1" x14ac:dyDescent="0.4">
      <c r="B17" s="116" t="s">
        <v>21</v>
      </c>
      <c r="C17" s="41" t="s">
        <v>20</v>
      </c>
      <c r="D17" s="4"/>
      <c r="E17" s="4"/>
      <c r="F17" s="4"/>
      <c r="G17" s="4"/>
      <c r="H17" s="4"/>
      <c r="I17" s="4"/>
      <c r="J17" s="4"/>
      <c r="K17" s="4"/>
      <c r="L17" s="4"/>
      <c r="M17" s="18"/>
    </row>
    <row r="18" spans="2:16" s="1" customFormat="1" ht="28.5" customHeight="1" thickBot="1" x14ac:dyDescent="0.4">
      <c r="B18" s="117"/>
      <c r="C18" s="42" t="s">
        <v>19</v>
      </c>
      <c r="D18" s="4"/>
      <c r="E18" s="4"/>
      <c r="F18" s="4"/>
      <c r="G18" s="4"/>
      <c r="H18" s="111" t="s">
        <v>17</v>
      </c>
      <c r="I18" s="112"/>
      <c r="J18" s="112"/>
      <c r="K18" s="2"/>
      <c r="L18" s="3"/>
      <c r="M18" s="19">
        <f>M69</f>
        <v>0</v>
      </c>
      <c r="N18" s="24"/>
      <c r="O18" s="23"/>
    </row>
    <row r="19" spans="2:16" s="1" customFormat="1" ht="32.15" customHeight="1" thickBot="1" x14ac:dyDescent="0.4">
      <c r="B19" s="13" t="s">
        <v>4</v>
      </c>
      <c r="C19" s="43" t="s">
        <v>11</v>
      </c>
      <c r="D19" s="4"/>
      <c r="E19" s="4"/>
      <c r="F19" s="4"/>
      <c r="G19" s="4"/>
      <c r="H19" s="111" t="s">
        <v>18</v>
      </c>
      <c r="I19" s="112"/>
      <c r="J19" s="112"/>
      <c r="K19" s="2"/>
      <c r="L19" s="3"/>
      <c r="M19" s="20">
        <f>M18/2.72</f>
        <v>0</v>
      </c>
      <c r="N19" s="24"/>
    </row>
    <row r="20" spans="2:16" s="1" customFormat="1" ht="16.5" customHeight="1" thickBot="1" x14ac:dyDescent="0.4">
      <c r="B20" s="13" t="s">
        <v>23</v>
      </c>
      <c r="C20" s="43" t="s">
        <v>52</v>
      </c>
      <c r="D20" s="4"/>
      <c r="E20" s="4"/>
      <c r="F20" s="4"/>
      <c r="G20" s="4"/>
      <c r="H20" s="4"/>
      <c r="I20" s="4"/>
      <c r="J20" s="4"/>
      <c r="K20" s="4"/>
      <c r="L20" s="4"/>
      <c r="M20" s="18"/>
      <c r="N20" s="24"/>
      <c r="P20" s="22"/>
    </row>
    <row r="21" spans="2:16" s="1" customFormat="1" ht="14.25" customHeight="1" thickBot="1" x14ac:dyDescent="0.4">
      <c r="B21" s="13" t="s">
        <v>22</v>
      </c>
      <c r="C21" s="26">
        <v>45878</v>
      </c>
      <c r="D21" s="4"/>
      <c r="E21" s="4"/>
      <c r="F21" s="4"/>
      <c r="G21" s="4"/>
      <c r="H21" s="4"/>
      <c r="I21" s="4"/>
      <c r="J21" s="4"/>
      <c r="K21" s="4"/>
      <c r="L21" s="4"/>
      <c r="M21" s="18"/>
    </row>
    <row r="22" spans="2:16" s="1" customFormat="1" ht="25.9" customHeight="1" x14ac:dyDescent="0.35">
      <c r="B22" s="101" t="s">
        <v>8</v>
      </c>
      <c r="C22" s="103" t="s">
        <v>24</v>
      </c>
      <c r="D22" s="105" t="s">
        <v>27</v>
      </c>
      <c r="E22" s="107" t="s">
        <v>25</v>
      </c>
      <c r="F22" s="108"/>
      <c r="G22" s="96" t="s">
        <v>30</v>
      </c>
      <c r="H22" s="97"/>
      <c r="I22" s="109" t="s">
        <v>29</v>
      </c>
      <c r="J22" s="110"/>
      <c r="K22" s="96" t="s">
        <v>28</v>
      </c>
      <c r="L22" s="97"/>
      <c r="M22" s="98" t="s">
        <v>61</v>
      </c>
    </row>
    <row r="23" spans="2:16" s="1" customFormat="1" ht="44.65" customHeight="1" x14ac:dyDescent="0.35">
      <c r="B23" s="102"/>
      <c r="C23" s="104"/>
      <c r="D23" s="106"/>
      <c r="E23" s="33" t="s">
        <v>64</v>
      </c>
      <c r="F23" s="29" t="s">
        <v>26</v>
      </c>
      <c r="G23" s="28" t="s">
        <v>62</v>
      </c>
      <c r="H23" s="29" t="s">
        <v>63</v>
      </c>
      <c r="I23" s="28" t="s">
        <v>62</v>
      </c>
      <c r="J23" s="29" t="s">
        <v>63</v>
      </c>
      <c r="K23" s="28" t="s">
        <v>62</v>
      </c>
      <c r="L23" s="29" t="s">
        <v>63</v>
      </c>
      <c r="M23" s="99"/>
      <c r="O23" s="22"/>
    </row>
    <row r="24" spans="2:16" s="4" customFormat="1" x14ac:dyDescent="0.35">
      <c r="B24" s="34">
        <v>1</v>
      </c>
      <c r="C24" s="30">
        <v>3</v>
      </c>
      <c r="D24" s="31">
        <v>4</v>
      </c>
      <c r="E24" s="30">
        <v>5</v>
      </c>
      <c r="F24" s="31">
        <v>6</v>
      </c>
      <c r="G24" s="30">
        <v>7</v>
      </c>
      <c r="H24" s="31">
        <v>8</v>
      </c>
      <c r="I24" s="30">
        <v>9</v>
      </c>
      <c r="J24" s="31">
        <v>10</v>
      </c>
      <c r="K24" s="30">
        <v>11</v>
      </c>
      <c r="L24" s="31">
        <v>12</v>
      </c>
      <c r="M24" s="32">
        <v>13</v>
      </c>
    </row>
    <row r="25" spans="2:16" s="5" customFormat="1" ht="14.25" customHeight="1" x14ac:dyDescent="0.35">
      <c r="B25" s="35">
        <v>1</v>
      </c>
      <c r="C25" s="54" t="s">
        <v>66</v>
      </c>
      <c r="D25" s="94" t="s">
        <v>48</v>
      </c>
      <c r="E25" s="55"/>
      <c r="F25" s="56">
        <v>32</v>
      </c>
      <c r="G25" s="57"/>
      <c r="H25" s="56"/>
      <c r="I25" s="57"/>
      <c r="J25" s="56"/>
      <c r="K25" s="57"/>
      <c r="L25" s="56"/>
      <c r="M25" s="58"/>
    </row>
    <row r="26" spans="2:16" s="5" customFormat="1" ht="14.25" customHeight="1" x14ac:dyDescent="0.35">
      <c r="B26" s="36"/>
      <c r="C26" s="59" t="s">
        <v>67</v>
      </c>
      <c r="D26" s="60" t="s">
        <v>48</v>
      </c>
      <c r="E26" s="61">
        <v>1</v>
      </c>
      <c r="F26" s="62">
        <f>E26*F25</f>
        <v>32</v>
      </c>
      <c r="G26" s="63"/>
      <c r="H26" s="62"/>
      <c r="I26" s="63"/>
      <c r="J26" s="62"/>
      <c r="K26" s="63"/>
      <c r="L26" s="62">
        <f>F26*K26</f>
        <v>0</v>
      </c>
      <c r="M26" s="64">
        <f>H26+J26+L26</f>
        <v>0</v>
      </c>
      <c r="O26" s="49"/>
    </row>
    <row r="27" spans="2:16" s="5" customFormat="1" ht="14.25" customHeight="1" x14ac:dyDescent="0.35">
      <c r="B27" s="36"/>
      <c r="C27" s="59" t="s">
        <v>68</v>
      </c>
      <c r="D27" s="60" t="s">
        <v>48</v>
      </c>
      <c r="E27" s="61">
        <v>1</v>
      </c>
      <c r="F27" s="62">
        <f>+F25*E27</f>
        <v>32</v>
      </c>
      <c r="G27" s="63"/>
      <c r="H27" s="62"/>
      <c r="I27" s="63"/>
      <c r="J27" s="62"/>
      <c r="K27" s="63"/>
      <c r="L27" s="62">
        <f>F27*K27</f>
        <v>0</v>
      </c>
      <c r="M27" s="64">
        <f t="shared" ref="M27" si="0">H27+J27+L27</f>
        <v>0</v>
      </c>
      <c r="O27" s="50"/>
    </row>
    <row r="28" spans="2:16" s="5" customFormat="1" ht="14.25" customHeight="1" x14ac:dyDescent="0.35">
      <c r="B28" s="36"/>
      <c r="C28" s="65" t="s">
        <v>79</v>
      </c>
      <c r="D28" s="94" t="s">
        <v>48</v>
      </c>
      <c r="E28" s="61"/>
      <c r="F28" s="62">
        <f>F25</f>
        <v>32</v>
      </c>
      <c r="G28" s="63"/>
      <c r="H28" s="62"/>
      <c r="I28" s="63"/>
      <c r="J28" s="62"/>
      <c r="K28" s="63"/>
      <c r="L28" s="62"/>
      <c r="M28" s="64"/>
      <c r="O28" s="49"/>
    </row>
    <row r="29" spans="2:16" s="5" customFormat="1" ht="14.25" customHeight="1" x14ac:dyDescent="0.35">
      <c r="B29" s="36"/>
      <c r="C29" s="59" t="s">
        <v>32</v>
      </c>
      <c r="D29" s="60" t="s">
        <v>48</v>
      </c>
      <c r="E29" s="61">
        <v>1</v>
      </c>
      <c r="F29" s="62">
        <f>F28*E29</f>
        <v>32</v>
      </c>
      <c r="G29" s="63"/>
      <c r="H29" s="62"/>
      <c r="I29" s="63"/>
      <c r="J29" s="62">
        <f>F29*I29</f>
        <v>0</v>
      </c>
      <c r="K29" s="63"/>
      <c r="L29" s="62"/>
      <c r="M29" s="64">
        <f t="shared" ref="M29:M30" si="1">H29+J29+L29</f>
        <v>0</v>
      </c>
      <c r="O29" s="50"/>
    </row>
    <row r="30" spans="2:16" s="5" customFormat="1" ht="14.25" customHeight="1" x14ac:dyDescent="0.35">
      <c r="B30" s="36"/>
      <c r="C30" s="59" t="s">
        <v>33</v>
      </c>
      <c r="D30" s="60" t="s">
        <v>45</v>
      </c>
      <c r="E30" s="61">
        <v>0.15</v>
      </c>
      <c r="F30" s="62">
        <f>E30*F28</f>
        <v>4.8</v>
      </c>
      <c r="G30" s="63"/>
      <c r="H30" s="62"/>
      <c r="I30" s="63"/>
      <c r="J30" s="62"/>
      <c r="K30" s="63"/>
      <c r="L30" s="62">
        <f>F30*K30</f>
        <v>0</v>
      </c>
      <c r="M30" s="64">
        <f t="shared" si="1"/>
        <v>0</v>
      </c>
      <c r="O30" s="50"/>
    </row>
    <row r="31" spans="2:16" s="5" customFormat="1" ht="14.25" customHeight="1" x14ac:dyDescent="0.35">
      <c r="B31" s="36"/>
      <c r="C31" s="59" t="s">
        <v>34</v>
      </c>
      <c r="D31" s="60" t="s">
        <v>47</v>
      </c>
      <c r="E31" s="61">
        <v>1.07</v>
      </c>
      <c r="F31" s="62">
        <f>+E31*F25</f>
        <v>34.24</v>
      </c>
      <c r="G31" s="63"/>
      <c r="H31" s="62">
        <f t="shared" ref="H31:H33" si="2">F31*G31</f>
        <v>0</v>
      </c>
      <c r="I31" s="63"/>
      <c r="J31" s="62"/>
      <c r="K31" s="63"/>
      <c r="L31" s="62"/>
      <c r="M31" s="64">
        <f>H31+J31+L31</f>
        <v>0</v>
      </c>
      <c r="O31" s="50"/>
    </row>
    <row r="32" spans="2:16" s="5" customFormat="1" ht="14.25" customHeight="1" x14ac:dyDescent="0.35">
      <c r="B32" s="36"/>
      <c r="C32" s="59" t="s">
        <v>69</v>
      </c>
      <c r="D32" s="60" t="s">
        <v>70</v>
      </c>
      <c r="E32" s="61"/>
      <c r="F32" s="62">
        <f>2.3*1.05</f>
        <v>2.415</v>
      </c>
      <c r="G32" s="63"/>
      <c r="H32" s="62">
        <f t="shared" si="2"/>
        <v>0</v>
      </c>
      <c r="I32" s="63"/>
      <c r="J32" s="62"/>
      <c r="K32" s="63"/>
      <c r="L32" s="62"/>
      <c r="M32" s="64"/>
      <c r="O32" s="50"/>
    </row>
    <row r="33" spans="2:15" s="5" customFormat="1" ht="14.25" customHeight="1" x14ac:dyDescent="0.35">
      <c r="B33" s="36"/>
      <c r="C33" s="59" t="s">
        <v>71</v>
      </c>
      <c r="D33" s="60" t="s">
        <v>72</v>
      </c>
      <c r="E33" s="61">
        <v>1</v>
      </c>
      <c r="F33" s="62">
        <f>F28*E33</f>
        <v>32</v>
      </c>
      <c r="G33" s="63"/>
      <c r="H33" s="62">
        <f t="shared" si="2"/>
        <v>0</v>
      </c>
      <c r="I33" s="63"/>
      <c r="J33" s="62"/>
      <c r="K33" s="63"/>
      <c r="L33" s="62"/>
      <c r="M33" s="64"/>
      <c r="O33" s="50"/>
    </row>
    <row r="34" spans="2:15" s="5" customFormat="1" ht="14.25" customHeight="1" x14ac:dyDescent="0.35">
      <c r="B34" s="36"/>
      <c r="C34" s="59"/>
      <c r="D34" s="60"/>
      <c r="E34" s="61"/>
      <c r="F34" s="62"/>
      <c r="G34" s="63"/>
      <c r="H34" s="62"/>
      <c r="I34" s="63"/>
      <c r="J34" s="62"/>
      <c r="K34" s="63"/>
      <c r="L34" s="62"/>
      <c r="M34" s="64"/>
      <c r="O34" s="50"/>
    </row>
    <row r="35" spans="2:15" s="5" customFormat="1" ht="14.25" customHeight="1" x14ac:dyDescent="0.35">
      <c r="B35" s="36"/>
      <c r="C35" s="65" t="s">
        <v>81</v>
      </c>
      <c r="D35" s="60" t="s">
        <v>14</v>
      </c>
      <c r="E35" s="61"/>
      <c r="F35" s="62">
        <f>F32</f>
        <v>2.415</v>
      </c>
      <c r="G35" s="63"/>
      <c r="H35" s="62"/>
      <c r="I35" s="63"/>
      <c r="J35" s="62"/>
      <c r="K35" s="63"/>
      <c r="L35" s="62"/>
      <c r="M35" s="64"/>
      <c r="O35" s="49"/>
    </row>
    <row r="36" spans="2:15" s="5" customFormat="1" ht="14.25" customHeight="1" x14ac:dyDescent="0.35">
      <c r="B36" s="36"/>
      <c r="C36" s="59" t="s">
        <v>32</v>
      </c>
      <c r="D36" s="60" t="s">
        <v>48</v>
      </c>
      <c r="E36" s="61">
        <v>1</v>
      </c>
      <c r="F36" s="62">
        <f>F35*E36</f>
        <v>2.415</v>
      </c>
      <c r="G36" s="63"/>
      <c r="H36" s="62"/>
      <c r="I36" s="63"/>
      <c r="J36" s="62">
        <f>F36*I36</f>
        <v>0</v>
      </c>
      <c r="K36" s="63"/>
      <c r="L36" s="62"/>
      <c r="M36" s="64">
        <f t="shared" ref="M36:M37" si="3">H36+J36+L36</f>
        <v>0</v>
      </c>
      <c r="O36" s="50"/>
    </row>
    <row r="37" spans="2:15" s="5" customFormat="1" ht="14.25" customHeight="1" x14ac:dyDescent="0.35">
      <c r="B37" s="36"/>
      <c r="C37" s="59" t="s">
        <v>33</v>
      </c>
      <c r="D37" s="60" t="s">
        <v>45</v>
      </c>
      <c r="E37" s="61">
        <v>0.15</v>
      </c>
      <c r="F37" s="62">
        <f>E37*F35</f>
        <v>0.36225000000000002</v>
      </c>
      <c r="G37" s="63"/>
      <c r="H37" s="62"/>
      <c r="I37" s="63"/>
      <c r="J37" s="62"/>
      <c r="K37" s="63"/>
      <c r="L37" s="62">
        <f>F37*K37</f>
        <v>0</v>
      </c>
      <c r="M37" s="64">
        <f t="shared" si="3"/>
        <v>0</v>
      </c>
      <c r="O37" s="50"/>
    </row>
    <row r="38" spans="2:15" s="5" customFormat="1" ht="14.25" customHeight="1" x14ac:dyDescent="0.35">
      <c r="B38" s="36"/>
      <c r="C38" s="59" t="s">
        <v>34</v>
      </c>
      <c r="D38" s="60" t="s">
        <v>47</v>
      </c>
      <c r="E38" s="61">
        <v>1.07</v>
      </c>
      <c r="F38" s="62">
        <f>+E38*F32</f>
        <v>2.5840500000000004</v>
      </c>
      <c r="G38" s="63"/>
      <c r="H38" s="62">
        <f t="shared" ref="H38:H40" si="4">F38*G38</f>
        <v>0</v>
      </c>
      <c r="I38" s="63"/>
      <c r="J38" s="62"/>
      <c r="K38" s="63"/>
      <c r="L38" s="62"/>
      <c r="M38" s="64">
        <f>H38+J38+L38</f>
        <v>0</v>
      </c>
      <c r="O38" s="50"/>
    </row>
    <row r="39" spans="2:15" s="5" customFormat="1" ht="14.25" customHeight="1" x14ac:dyDescent="0.35">
      <c r="B39" s="36"/>
      <c r="C39" s="59" t="s">
        <v>69</v>
      </c>
      <c r="D39" s="60" t="s">
        <v>70</v>
      </c>
      <c r="E39" s="61"/>
      <c r="F39" s="62">
        <f>2.3*1.05</f>
        <v>2.415</v>
      </c>
      <c r="G39" s="63"/>
      <c r="H39" s="62">
        <f t="shared" si="4"/>
        <v>0</v>
      </c>
      <c r="I39" s="63"/>
      <c r="J39" s="62"/>
      <c r="K39" s="63"/>
      <c r="L39" s="62"/>
      <c r="M39" s="64"/>
      <c r="O39" s="50"/>
    </row>
    <row r="40" spans="2:15" s="5" customFormat="1" ht="14.25" customHeight="1" x14ac:dyDescent="0.35">
      <c r="B40" s="36"/>
      <c r="C40" s="59" t="s">
        <v>71</v>
      </c>
      <c r="D40" s="60" t="s">
        <v>72</v>
      </c>
      <c r="E40" s="61">
        <v>1</v>
      </c>
      <c r="F40" s="62">
        <f>F35*E40</f>
        <v>2.415</v>
      </c>
      <c r="G40" s="63"/>
      <c r="H40" s="62">
        <f t="shared" si="4"/>
        <v>0</v>
      </c>
      <c r="I40" s="63"/>
      <c r="J40" s="62"/>
      <c r="K40" s="63"/>
      <c r="L40" s="62"/>
      <c r="M40" s="64"/>
      <c r="O40" s="50"/>
    </row>
    <row r="41" spans="2:15" s="5" customFormat="1" ht="14.25" customHeight="1" x14ac:dyDescent="0.35">
      <c r="B41" s="36"/>
      <c r="C41" s="59"/>
      <c r="D41" s="60"/>
      <c r="E41" s="61"/>
      <c r="F41" s="62"/>
      <c r="G41" s="63"/>
      <c r="H41" s="62"/>
      <c r="I41" s="63"/>
      <c r="J41" s="62"/>
      <c r="K41" s="63"/>
      <c r="L41" s="62"/>
      <c r="M41" s="64"/>
      <c r="O41" s="50"/>
    </row>
    <row r="42" spans="2:15" s="5" customFormat="1" ht="14.25" customHeight="1" x14ac:dyDescent="0.35">
      <c r="B42" s="36"/>
      <c r="C42" s="65" t="s">
        <v>73</v>
      </c>
      <c r="D42" s="66" t="s">
        <v>46</v>
      </c>
      <c r="E42" s="67"/>
      <c r="F42" s="68">
        <v>30.51</v>
      </c>
      <c r="G42" s="69"/>
      <c r="H42" s="68"/>
      <c r="I42" s="69"/>
      <c r="J42" s="68"/>
      <c r="K42" s="69"/>
      <c r="L42" s="68"/>
      <c r="M42" s="70"/>
      <c r="O42" s="50"/>
    </row>
    <row r="43" spans="2:15" s="5" customFormat="1" ht="14.25" customHeight="1" x14ac:dyDescent="0.35">
      <c r="B43" s="36"/>
      <c r="C43" s="59" t="s">
        <v>35</v>
      </c>
      <c r="D43" s="60" t="s">
        <v>46</v>
      </c>
      <c r="E43" s="61">
        <v>1</v>
      </c>
      <c r="F43" s="62">
        <f>+F42*E43</f>
        <v>30.51</v>
      </c>
      <c r="G43" s="63"/>
      <c r="H43" s="62"/>
      <c r="I43" s="63"/>
      <c r="J43" s="62">
        <f>F43*I43</f>
        <v>0</v>
      </c>
      <c r="K43" s="63"/>
      <c r="L43" s="62"/>
      <c r="M43" s="64">
        <f>H43+J43+L43</f>
        <v>0</v>
      </c>
      <c r="O43" s="49"/>
    </row>
    <row r="44" spans="2:15" s="5" customFormat="1" ht="14.25" customHeight="1" x14ac:dyDescent="0.35">
      <c r="B44" s="36"/>
      <c r="C44" s="59" t="s">
        <v>37</v>
      </c>
      <c r="D44" s="60" t="s">
        <v>49</v>
      </c>
      <c r="E44" s="61">
        <v>6.75</v>
      </c>
      <c r="F44" s="62">
        <f>F42*E44</f>
        <v>205.94250000000002</v>
      </c>
      <c r="G44" s="63"/>
      <c r="H44" s="62"/>
      <c r="I44" s="63"/>
      <c r="J44" s="62"/>
      <c r="K44" s="63"/>
      <c r="L44" s="62">
        <f>+K44*F44</f>
        <v>0</v>
      </c>
      <c r="M44" s="64">
        <f>H44+J44+L44</f>
        <v>0</v>
      </c>
      <c r="O44" s="49"/>
    </row>
    <row r="45" spans="2:15" s="5" customFormat="1" ht="14.25" customHeight="1" x14ac:dyDescent="0.35">
      <c r="B45" s="36"/>
      <c r="C45" s="59" t="s">
        <v>36</v>
      </c>
      <c r="D45" s="60" t="s">
        <v>49</v>
      </c>
      <c r="E45" s="61">
        <v>8.6199999999999992</v>
      </c>
      <c r="F45" s="62">
        <f>E45*F42</f>
        <v>262.99619999999999</v>
      </c>
      <c r="G45" s="63"/>
      <c r="H45" s="62"/>
      <c r="I45" s="63"/>
      <c r="J45" s="62"/>
      <c r="K45" s="63"/>
      <c r="L45" s="62">
        <f t="shared" ref="L45" si="5">F45*K45</f>
        <v>0</v>
      </c>
      <c r="M45" s="64">
        <f>H45+J45+L45</f>
        <v>0</v>
      </c>
      <c r="O45" s="49"/>
    </row>
    <row r="46" spans="2:15" s="5" customFormat="1" ht="14.25" customHeight="1" x14ac:dyDescent="0.35">
      <c r="B46" s="36"/>
      <c r="C46" s="59" t="s">
        <v>74</v>
      </c>
      <c r="D46" s="60" t="s">
        <v>51</v>
      </c>
      <c r="E46" s="61">
        <v>1</v>
      </c>
      <c r="F46" s="62">
        <f>4*53</f>
        <v>212</v>
      </c>
      <c r="G46" s="63"/>
      <c r="H46" s="62">
        <f>+F46*G46</f>
        <v>0</v>
      </c>
      <c r="I46" s="63"/>
      <c r="J46" s="62"/>
      <c r="K46" s="63"/>
      <c r="L46" s="62"/>
      <c r="M46" s="64">
        <f t="shared" ref="M46:M51" si="6">H46+J46+L46</f>
        <v>0</v>
      </c>
      <c r="O46" s="51"/>
    </row>
    <row r="47" spans="2:15" s="5" customFormat="1" ht="14.25" customHeight="1" x14ac:dyDescent="0.35">
      <c r="B47" s="36"/>
      <c r="C47" s="59" t="s">
        <v>75</v>
      </c>
      <c r="D47" s="60" t="s">
        <v>51</v>
      </c>
      <c r="E47" s="61">
        <v>1</v>
      </c>
      <c r="F47" s="62">
        <f>6*30</f>
        <v>180</v>
      </c>
      <c r="G47" s="63"/>
      <c r="H47" s="62">
        <f t="shared" ref="H47:H50" si="7">+F47*G47</f>
        <v>0</v>
      </c>
      <c r="I47" s="63"/>
      <c r="J47" s="62"/>
      <c r="K47" s="63"/>
      <c r="L47" s="62"/>
      <c r="M47" s="64">
        <f t="shared" si="6"/>
        <v>0</v>
      </c>
      <c r="O47" s="51"/>
    </row>
    <row r="48" spans="2:15" s="27" customFormat="1" ht="14.25" customHeight="1" x14ac:dyDescent="0.35">
      <c r="B48" s="37"/>
      <c r="C48" s="71" t="s">
        <v>76</v>
      </c>
      <c r="D48" s="72" t="s">
        <v>51</v>
      </c>
      <c r="E48" s="73">
        <v>1</v>
      </c>
      <c r="F48" s="74">
        <f>5*12</f>
        <v>60</v>
      </c>
      <c r="G48" s="75"/>
      <c r="H48" s="74">
        <f t="shared" si="7"/>
        <v>0</v>
      </c>
      <c r="I48" s="75"/>
      <c r="J48" s="74"/>
      <c r="K48" s="75"/>
      <c r="L48" s="74"/>
      <c r="M48" s="64">
        <f t="shared" si="6"/>
        <v>0</v>
      </c>
      <c r="N48" s="5"/>
      <c r="O48" s="51"/>
    </row>
    <row r="49" spans="2:19" s="27" customFormat="1" ht="14.25" customHeight="1" x14ac:dyDescent="0.35">
      <c r="B49" s="37"/>
      <c r="C49" s="71" t="s">
        <v>77</v>
      </c>
      <c r="D49" s="72" t="s">
        <v>51</v>
      </c>
      <c r="E49" s="73">
        <v>1</v>
      </c>
      <c r="F49" s="74">
        <f>6*12</f>
        <v>72</v>
      </c>
      <c r="G49" s="75"/>
      <c r="H49" s="74">
        <f t="shared" si="7"/>
        <v>0</v>
      </c>
      <c r="I49" s="75"/>
      <c r="J49" s="74"/>
      <c r="K49" s="75"/>
      <c r="L49" s="74"/>
      <c r="M49" s="64">
        <f t="shared" si="6"/>
        <v>0</v>
      </c>
      <c r="N49" s="5"/>
      <c r="O49" s="51"/>
    </row>
    <row r="50" spans="2:19" s="27" customFormat="1" ht="14.25" customHeight="1" x14ac:dyDescent="0.35">
      <c r="B50" s="37"/>
      <c r="C50" s="71" t="s">
        <v>78</v>
      </c>
      <c r="D50" s="72" t="s">
        <v>51</v>
      </c>
      <c r="E50" s="73">
        <v>1</v>
      </c>
      <c r="F50" s="74">
        <f>6*19</f>
        <v>114</v>
      </c>
      <c r="G50" s="75"/>
      <c r="H50" s="74">
        <f t="shared" si="7"/>
        <v>0</v>
      </c>
      <c r="I50" s="75"/>
      <c r="J50" s="74"/>
      <c r="K50" s="75"/>
      <c r="L50" s="74"/>
      <c r="M50" s="64">
        <f t="shared" si="6"/>
        <v>0</v>
      </c>
      <c r="N50" s="5"/>
      <c r="O50" s="51"/>
    </row>
    <row r="51" spans="2:19" s="5" customFormat="1" ht="14.25" customHeight="1" x14ac:dyDescent="0.35">
      <c r="B51" s="36"/>
      <c r="C51" s="59" t="s">
        <v>31</v>
      </c>
      <c r="D51" s="60" t="s">
        <v>45</v>
      </c>
      <c r="E51" s="61">
        <v>3.68</v>
      </c>
      <c r="F51" s="62">
        <f>E51*F42</f>
        <v>112.27680000000001</v>
      </c>
      <c r="G51" s="63"/>
      <c r="H51" s="62">
        <f t="shared" ref="H51" si="8">F51*G51</f>
        <v>0</v>
      </c>
      <c r="I51" s="63"/>
      <c r="J51" s="62"/>
      <c r="K51" s="63"/>
      <c r="L51" s="62"/>
      <c r="M51" s="64">
        <f t="shared" si="6"/>
        <v>0</v>
      </c>
      <c r="O51" s="49"/>
    </row>
    <row r="52" spans="2:19" s="5" customFormat="1" ht="14.25" customHeight="1" x14ac:dyDescent="0.35">
      <c r="B52" s="36"/>
      <c r="C52" s="65" t="s">
        <v>80</v>
      </c>
      <c r="D52" s="66" t="s">
        <v>53</v>
      </c>
      <c r="E52" s="67"/>
      <c r="F52" s="68">
        <v>216</v>
      </c>
      <c r="G52" s="69"/>
      <c r="H52" s="68"/>
      <c r="I52" s="69"/>
      <c r="J52" s="68"/>
      <c r="K52" s="69"/>
      <c r="L52" s="68"/>
      <c r="M52" s="70"/>
      <c r="O52" s="49"/>
    </row>
    <row r="53" spans="2:19" s="5" customFormat="1" ht="14.25" customHeight="1" x14ac:dyDescent="0.35">
      <c r="B53" s="36"/>
      <c r="C53" s="59" t="s">
        <v>35</v>
      </c>
      <c r="D53" s="60" t="s">
        <v>53</v>
      </c>
      <c r="E53" s="61">
        <v>1</v>
      </c>
      <c r="F53" s="62">
        <f>+F52*E53</f>
        <v>216</v>
      </c>
      <c r="G53" s="63"/>
      <c r="H53" s="62"/>
      <c r="I53" s="63"/>
      <c r="J53" s="62">
        <f>F53*I53</f>
        <v>0</v>
      </c>
      <c r="K53" s="63"/>
      <c r="L53" s="62"/>
      <c r="M53" s="64">
        <f t="shared" ref="M53:M54" si="9">H53+J53+L53</f>
        <v>0</v>
      </c>
      <c r="O53" s="50"/>
    </row>
    <row r="54" spans="2:19" s="5" customFormat="1" ht="14.25" customHeight="1" x14ac:dyDescent="0.35">
      <c r="B54" s="36"/>
      <c r="C54" s="59" t="s">
        <v>80</v>
      </c>
      <c r="D54" s="60" t="s">
        <v>53</v>
      </c>
      <c r="E54" s="61">
        <v>1</v>
      </c>
      <c r="F54" s="62">
        <f>+F52*E54</f>
        <v>216</v>
      </c>
      <c r="G54" s="63">
        <v>0</v>
      </c>
      <c r="H54" s="62">
        <f t="shared" ref="H54" si="10">F54*G54</f>
        <v>0</v>
      </c>
      <c r="I54" s="63"/>
      <c r="J54" s="62"/>
      <c r="K54" s="63"/>
      <c r="L54" s="62"/>
      <c r="M54" s="64">
        <f t="shared" si="9"/>
        <v>0</v>
      </c>
      <c r="O54" s="50"/>
    </row>
    <row r="55" spans="2:19" s="5" customFormat="1" ht="15" customHeight="1" x14ac:dyDescent="0.35">
      <c r="B55" s="38"/>
      <c r="C55" s="76" t="s">
        <v>50</v>
      </c>
      <c r="D55" s="77"/>
      <c r="E55" s="76"/>
      <c r="F55" s="78"/>
      <c r="G55" s="79"/>
      <c r="H55" s="80">
        <f>SUM(H25:H54)</f>
        <v>0</v>
      </c>
      <c r="I55" s="81"/>
      <c r="J55" s="80">
        <f>SUM(J25:J54)</f>
        <v>0</v>
      </c>
      <c r="K55" s="81"/>
      <c r="L55" s="80">
        <f>SUM(L25:L54)</f>
        <v>0</v>
      </c>
      <c r="M55" s="82">
        <f>SUM(M25:M54)</f>
        <v>0</v>
      </c>
      <c r="O55" s="52"/>
      <c r="P55" s="25"/>
      <c r="Q55" s="15"/>
      <c r="R55" s="15"/>
      <c r="S55" s="15"/>
    </row>
    <row r="56" spans="2:19" s="4" customFormat="1" ht="15" customHeight="1" x14ac:dyDescent="0.35">
      <c r="B56" s="39"/>
      <c r="C56" s="83" t="s">
        <v>38</v>
      </c>
      <c r="D56" s="86">
        <v>0</v>
      </c>
      <c r="E56" s="76"/>
      <c r="F56" s="78"/>
      <c r="G56" s="79"/>
      <c r="H56" s="84"/>
      <c r="I56" s="81"/>
      <c r="J56" s="84"/>
      <c r="K56" s="81"/>
      <c r="L56" s="84"/>
      <c r="M56" s="82">
        <f>+H55*D56</f>
        <v>0</v>
      </c>
      <c r="O56" s="46"/>
      <c r="P56" s="16"/>
    </row>
    <row r="57" spans="2:19" s="4" customFormat="1" ht="15" customHeight="1" x14ac:dyDescent="0.35">
      <c r="B57" s="39"/>
      <c r="C57" s="76" t="s">
        <v>54</v>
      </c>
      <c r="D57" s="86"/>
      <c r="E57" s="76"/>
      <c r="F57" s="78"/>
      <c r="G57" s="79"/>
      <c r="H57" s="84"/>
      <c r="I57" s="81"/>
      <c r="J57" s="84"/>
      <c r="K57" s="81"/>
      <c r="L57" s="84"/>
      <c r="M57" s="82">
        <f>M56+M55</f>
        <v>0</v>
      </c>
      <c r="O57" s="44"/>
    </row>
    <row r="58" spans="2:19" s="4" customFormat="1" ht="15" customHeight="1" x14ac:dyDescent="0.35">
      <c r="B58" s="39"/>
      <c r="C58" s="76" t="s">
        <v>39</v>
      </c>
      <c r="D58" s="86">
        <v>0</v>
      </c>
      <c r="E58" s="76"/>
      <c r="F58" s="78"/>
      <c r="G58" s="79"/>
      <c r="H58" s="84"/>
      <c r="I58" s="81"/>
      <c r="J58" s="84"/>
      <c r="K58" s="81"/>
      <c r="L58" s="84"/>
      <c r="M58" s="82">
        <f>M57*D58</f>
        <v>0</v>
      </c>
      <c r="O58" s="44"/>
    </row>
    <row r="59" spans="2:19" s="4" customFormat="1" ht="15" customHeight="1" x14ac:dyDescent="0.35">
      <c r="B59" s="39"/>
      <c r="C59" s="76" t="s">
        <v>55</v>
      </c>
      <c r="D59" s="86"/>
      <c r="E59" s="76"/>
      <c r="F59" s="78"/>
      <c r="G59" s="79"/>
      <c r="H59" s="84"/>
      <c r="I59" s="81"/>
      <c r="J59" s="84"/>
      <c r="K59" s="81"/>
      <c r="L59" s="84"/>
      <c r="M59" s="82">
        <f>M58+M57</f>
        <v>0</v>
      </c>
      <c r="O59" s="44"/>
    </row>
    <row r="60" spans="2:19" s="4" customFormat="1" ht="15" customHeight="1" x14ac:dyDescent="0.35">
      <c r="B60" s="39"/>
      <c r="C60" s="76" t="s">
        <v>40</v>
      </c>
      <c r="D60" s="86">
        <v>0</v>
      </c>
      <c r="E60" s="76"/>
      <c r="F60" s="78"/>
      <c r="G60" s="79"/>
      <c r="H60" s="84"/>
      <c r="I60" s="81"/>
      <c r="J60" s="84"/>
      <c r="K60" s="81"/>
      <c r="L60" s="84"/>
      <c r="M60" s="82">
        <f>M59*D60</f>
        <v>0</v>
      </c>
      <c r="O60" s="44"/>
    </row>
    <row r="61" spans="2:19" s="4" customFormat="1" ht="15" customHeight="1" x14ac:dyDescent="0.35">
      <c r="B61" s="39"/>
      <c r="C61" s="76" t="s">
        <v>56</v>
      </c>
      <c r="D61" s="86"/>
      <c r="E61" s="76"/>
      <c r="F61" s="78"/>
      <c r="G61" s="79"/>
      <c r="H61" s="84"/>
      <c r="I61" s="81"/>
      <c r="J61" s="84"/>
      <c r="K61" s="81"/>
      <c r="L61" s="84"/>
      <c r="M61" s="82">
        <f>M59+M60</f>
        <v>0</v>
      </c>
      <c r="O61" s="44"/>
    </row>
    <row r="62" spans="2:19" s="4" customFormat="1" ht="15" customHeight="1" x14ac:dyDescent="0.35">
      <c r="B62" s="39"/>
      <c r="C62" s="76" t="s">
        <v>41</v>
      </c>
      <c r="D62" s="86">
        <v>0</v>
      </c>
      <c r="E62" s="76"/>
      <c r="F62" s="78"/>
      <c r="G62" s="79"/>
      <c r="H62" s="84"/>
      <c r="I62" s="81"/>
      <c r="J62" s="84"/>
      <c r="K62" s="81"/>
      <c r="L62" s="84"/>
      <c r="M62" s="82">
        <f>M61*D62</f>
        <v>0</v>
      </c>
      <c r="O62" s="44"/>
    </row>
    <row r="63" spans="2:19" s="4" customFormat="1" ht="15" customHeight="1" x14ac:dyDescent="0.35">
      <c r="B63" s="39"/>
      <c r="C63" s="76" t="s">
        <v>57</v>
      </c>
      <c r="D63" s="86"/>
      <c r="E63" s="76"/>
      <c r="F63" s="78"/>
      <c r="G63" s="79"/>
      <c r="H63" s="84"/>
      <c r="I63" s="81"/>
      <c r="J63" s="84"/>
      <c r="K63" s="81"/>
      <c r="L63" s="84"/>
      <c r="M63" s="82">
        <f>M61+M62</f>
        <v>0</v>
      </c>
      <c r="O63" s="44"/>
    </row>
    <row r="64" spans="2:19" s="4" customFormat="1" ht="15" customHeight="1" x14ac:dyDescent="0.35">
      <c r="B64" s="39"/>
      <c r="C64" s="76" t="s">
        <v>42</v>
      </c>
      <c r="D64" s="86">
        <v>0</v>
      </c>
      <c r="E64" s="76"/>
      <c r="F64" s="78"/>
      <c r="G64" s="79"/>
      <c r="H64" s="84"/>
      <c r="I64" s="81"/>
      <c r="J64" s="84"/>
      <c r="K64" s="81"/>
      <c r="L64" s="84"/>
      <c r="M64" s="82">
        <f>M63*D64</f>
        <v>0</v>
      </c>
      <c r="O64" s="44"/>
    </row>
    <row r="65" spans="2:15" s="4" customFormat="1" ht="15" customHeight="1" x14ac:dyDescent="0.35">
      <c r="B65" s="39"/>
      <c r="C65" s="76" t="s">
        <v>58</v>
      </c>
      <c r="D65" s="86"/>
      <c r="E65" s="76"/>
      <c r="F65" s="78"/>
      <c r="G65" s="79"/>
      <c r="H65" s="84"/>
      <c r="I65" s="81"/>
      <c r="J65" s="84"/>
      <c r="K65" s="81"/>
      <c r="L65" s="84"/>
      <c r="M65" s="82">
        <f>M63+M64</f>
        <v>0</v>
      </c>
      <c r="O65" s="44"/>
    </row>
    <row r="66" spans="2:15" s="4" customFormat="1" ht="15" customHeight="1" x14ac:dyDescent="0.35">
      <c r="B66" s="39"/>
      <c r="C66" s="76" t="s">
        <v>43</v>
      </c>
      <c r="D66" s="86">
        <v>0</v>
      </c>
      <c r="E66" s="76"/>
      <c r="F66" s="78"/>
      <c r="G66" s="79"/>
      <c r="H66" s="84"/>
      <c r="I66" s="81"/>
      <c r="J66" s="84"/>
      <c r="K66" s="81"/>
      <c r="L66" s="84"/>
      <c r="M66" s="82">
        <f>M65*D66</f>
        <v>0</v>
      </c>
      <c r="O66" s="44"/>
    </row>
    <row r="67" spans="2:15" s="4" customFormat="1" ht="15" customHeight="1" x14ac:dyDescent="0.35">
      <c r="B67" s="39"/>
      <c r="C67" s="76" t="s">
        <v>59</v>
      </c>
      <c r="D67" s="85"/>
      <c r="E67" s="76"/>
      <c r="F67" s="78"/>
      <c r="G67" s="79"/>
      <c r="H67" s="84"/>
      <c r="I67" s="81"/>
      <c r="J67" s="84"/>
      <c r="K67" s="81"/>
      <c r="L67" s="84"/>
      <c r="M67" s="82">
        <f>M65+M66</f>
        <v>0</v>
      </c>
      <c r="O67" s="44"/>
    </row>
    <row r="68" spans="2:15" s="4" customFormat="1" ht="15" customHeight="1" x14ac:dyDescent="0.35">
      <c r="B68" s="39"/>
      <c r="C68" s="76" t="s">
        <v>44</v>
      </c>
      <c r="D68" s="77">
        <v>0.18</v>
      </c>
      <c r="E68" s="76"/>
      <c r="F68" s="78"/>
      <c r="G68" s="79"/>
      <c r="H68" s="84"/>
      <c r="I68" s="81"/>
      <c r="J68" s="84"/>
      <c r="K68" s="81"/>
      <c r="L68" s="84"/>
      <c r="M68" s="82">
        <f>M67*D68</f>
        <v>0</v>
      </c>
      <c r="O68" s="44"/>
    </row>
    <row r="69" spans="2:15" s="4" customFormat="1" ht="15" customHeight="1" thickBot="1" x14ac:dyDescent="0.4">
      <c r="B69" s="40"/>
      <c r="C69" s="87" t="s">
        <v>60</v>
      </c>
      <c r="D69" s="88"/>
      <c r="E69" s="87"/>
      <c r="F69" s="89"/>
      <c r="G69" s="90"/>
      <c r="H69" s="91"/>
      <c r="I69" s="92"/>
      <c r="J69" s="91"/>
      <c r="K69" s="92"/>
      <c r="L69" s="91"/>
      <c r="M69" s="93">
        <f>M68+M67</f>
        <v>0</v>
      </c>
      <c r="O69" s="53"/>
    </row>
    <row r="70" spans="2:15" x14ac:dyDescent="0.3"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</row>
    <row r="71" spans="2:15" ht="76.150000000000006" customHeight="1" x14ac:dyDescent="0.3"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</row>
    <row r="73" spans="2:15" x14ac:dyDescent="0.3">
      <c r="M73" s="47">
        <f>M57*1.01*1.08*1.05*1.005*1.01*1.18</f>
        <v>0</v>
      </c>
      <c r="N73" s="48" t="s">
        <v>65</v>
      </c>
    </row>
    <row r="75" spans="2:15" x14ac:dyDescent="0.3">
      <c r="M75" s="45"/>
    </row>
  </sheetData>
  <mergeCells count="22">
    <mergeCell ref="H19:J19"/>
    <mergeCell ref="B2:M2"/>
    <mergeCell ref="B3:M3"/>
    <mergeCell ref="B4:M4"/>
    <mergeCell ref="B5:M5"/>
    <mergeCell ref="B7:B8"/>
    <mergeCell ref="B12:M12"/>
    <mergeCell ref="B13:M13"/>
    <mergeCell ref="B14:M14"/>
    <mergeCell ref="B15:M15"/>
    <mergeCell ref="B17:B18"/>
    <mergeCell ref="H18:J18"/>
    <mergeCell ref="C71:M71"/>
    <mergeCell ref="K22:L22"/>
    <mergeCell ref="M22:M23"/>
    <mergeCell ref="B70:M70"/>
    <mergeCell ref="B22:B23"/>
    <mergeCell ref="C22:C23"/>
    <mergeCell ref="D22:D23"/>
    <mergeCell ref="E22:F22"/>
    <mergeCell ref="G22:H22"/>
    <mergeCell ref="I22:J22"/>
  </mergeCells>
  <pageMargins left="0.7" right="0.7" top="0.75" bottom="0.75" header="0.3" footer="0.3"/>
  <pageSetup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BOQ steel</vt:lpstr>
      <vt:lpstr>'BOQ steel'!Print_Area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Akaki Romelashvili</dc:creator>
  <cp:lastModifiedBy>Nino Vashakidze</cp:lastModifiedBy>
  <cp:lastPrinted>2025-06-19T08:07:37Z</cp:lastPrinted>
  <dcterms:created xsi:type="dcterms:W3CDTF">2015-06-05T18:17:20Z</dcterms:created>
  <dcterms:modified xsi:type="dcterms:W3CDTF">2025-08-12T12:42:46Z</dcterms:modified>
</cp:coreProperties>
</file>