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zviad.kurashvili\Desktop\ფარმას სამუშაოები\ყაზბეგის 16. შენობები\"/>
    </mc:Choice>
  </mc:AlternateContent>
  <xr:revisionPtr revIDLastSave="0" documentId="13_ncr:1_{F242FBB6-C3A3-4A93-A13D-A0B066B58B2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ხარჯთაღრიცხვა" sheetId="2" r:id="rId1"/>
  </sheets>
  <externalReferences>
    <externalReference r:id="rId2"/>
  </externalReferences>
  <definedNames>
    <definedName name="_xlnm._FilterDatabase" localSheetId="0" hidden="1">ხარჯთაღრიცხვა!$A$10:$M$10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2" l="1"/>
  <c r="M14" i="2" s="1"/>
  <c r="L48" i="2"/>
  <c r="J42" i="2"/>
  <c r="M42" i="2" s="1"/>
  <c r="H40" i="2"/>
  <c r="M40" i="2" s="1"/>
  <c r="L33" i="2"/>
  <c r="F49" i="2"/>
  <c r="J48" i="2"/>
  <c r="F32" i="2"/>
  <c r="F50" i="2" s="1"/>
  <c r="F39" i="2"/>
  <c r="H38" i="2"/>
  <c r="M38" i="2" s="1"/>
  <c r="H37" i="2"/>
  <c r="M37" i="2" s="1"/>
  <c r="H36" i="2"/>
  <c r="M36" i="2" s="1"/>
  <c r="H35" i="2"/>
  <c r="M35" i="2" s="1"/>
  <c r="J34" i="2"/>
  <c r="M34" i="2" s="1"/>
  <c r="H29" i="2"/>
  <c r="M29" i="2" s="1"/>
  <c r="H28" i="2"/>
  <c r="M28" i="2" s="1"/>
  <c r="J26" i="2"/>
  <c r="M26" i="2" s="1"/>
  <c r="J23" i="2"/>
  <c r="M23" i="2" s="1"/>
  <c r="J18" i="2"/>
  <c r="M18" i="2" s="1"/>
  <c r="J12" i="2"/>
  <c r="M12" i="2" s="1"/>
  <c r="J11" i="2"/>
  <c r="M11" i="2" s="1"/>
  <c r="F41" i="2"/>
  <c r="F43" i="2" s="1"/>
  <c r="L51" i="2"/>
  <c r="M51" i="2" s="1"/>
  <c r="L52" i="2"/>
  <c r="M52" i="2" s="1"/>
  <c r="F30" i="2"/>
  <c r="H30" i="2" s="1"/>
  <c r="M30" i="2" s="1"/>
  <c r="F27" i="2"/>
  <c r="F25" i="2"/>
  <c r="H25" i="2" s="1"/>
  <c r="M25" i="2" s="1"/>
  <c r="E24" i="2"/>
  <c r="F24" i="2" s="1"/>
  <c r="H24" i="2" s="1"/>
  <c r="M24" i="2" s="1"/>
  <c r="F22" i="2"/>
  <c r="H22" i="2" s="1"/>
  <c r="M22" i="2" s="1"/>
  <c r="F21" i="2"/>
  <c r="H21" i="2" s="1"/>
  <c r="M21" i="2" s="1"/>
  <c r="E20" i="2"/>
  <c r="F20" i="2" s="1"/>
  <c r="F19" i="2"/>
  <c r="H19" i="2" s="1"/>
  <c r="F17" i="2"/>
  <c r="H17" i="2" s="1"/>
  <c r="M17" i="2" s="1"/>
  <c r="E16" i="2"/>
  <c r="F16" i="2" s="1"/>
  <c r="E15" i="2"/>
  <c r="F15" i="2" s="1"/>
  <c r="A1" i="2"/>
  <c r="M48" i="2" l="1"/>
  <c r="J41" i="2"/>
  <c r="M41" i="2" s="1"/>
  <c r="J50" i="2"/>
  <c r="M33" i="2"/>
  <c r="H16" i="2"/>
  <c r="M16" i="2" s="1"/>
  <c r="H20" i="2"/>
  <c r="M20" i="2" s="1"/>
  <c r="H27" i="2"/>
  <c r="M27" i="2" s="1"/>
  <c r="H39" i="2"/>
  <c r="M39" i="2" s="1"/>
  <c r="H49" i="2"/>
  <c r="M49" i="2" s="1"/>
  <c r="J43" i="2"/>
  <c r="M43" i="2" s="1"/>
  <c r="L50" i="2"/>
  <c r="L53" i="2" s="1"/>
  <c r="M19" i="2"/>
  <c r="J32" i="2"/>
  <c r="M32" i="2" s="1"/>
  <c r="F46" i="2"/>
  <c r="H46" i="2" s="1"/>
  <c r="M46" i="2" s="1"/>
  <c r="F45" i="2"/>
  <c r="H45" i="2" s="1"/>
  <c r="M45" i="2" s="1"/>
  <c r="F44" i="2"/>
  <c r="H44" i="2" s="1"/>
  <c r="M44" i="2" s="1"/>
  <c r="H15" i="2"/>
  <c r="M15" i="2" s="1"/>
  <c r="F47" i="2"/>
  <c r="H47" i="2" s="1"/>
  <c r="M47" i="2" s="1"/>
  <c r="H53" i="2" l="1"/>
  <c r="M54" i="2" s="1"/>
  <c r="M50" i="2"/>
  <c r="J53" i="2"/>
  <c r="M56" i="2" l="1"/>
  <c r="M58" i="2" s="1"/>
  <c r="M59" i="2" s="1"/>
  <c r="M61" i="2" s="1"/>
  <c r="M62" i="2" s="1"/>
  <c r="M64" i="2" l="1"/>
  <c r="M65" i="2" s="1"/>
  <c r="M67" i="2" s="1"/>
  <c r="M68" i="2" s="1"/>
  <c r="J3" i="2" s="1"/>
</calcChain>
</file>

<file path=xl/sharedStrings.xml><?xml version="1.0" encoding="utf-8"?>
<sst xmlns="http://schemas.openxmlformats.org/spreadsheetml/2006/main" count="142" uniqueCount="89">
  <si>
    <t>TOTAL VALUE</t>
  </si>
  <si>
    <t>GEL</t>
  </si>
  <si>
    <t>N</t>
  </si>
  <si>
    <t>CODE</t>
  </si>
  <si>
    <t>Description</t>
  </si>
  <si>
    <t>Unit</t>
  </si>
  <si>
    <t>Quantity</t>
  </si>
  <si>
    <t>Material</t>
  </si>
  <si>
    <t>Labor</t>
  </si>
  <si>
    <t>Transport  &amp; Equipment</t>
  </si>
  <si>
    <t>TOTAL</t>
  </si>
  <si>
    <t>Normative Ratio</t>
  </si>
  <si>
    <t>Total</t>
  </si>
  <si>
    <t>Unit Price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</si>
  <si>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</si>
  <si>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</si>
  <si>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</si>
  <si>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</si>
  <si>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</si>
  <si>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</si>
  <si>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</si>
  <si>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</si>
  <si>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</si>
  <si>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</si>
  <si>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</si>
  <si>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</si>
  <si>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</si>
  <si>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მ³</t>
  </si>
  <si>
    <t>მ2</t>
  </si>
  <si>
    <t>Transportation Costs:</t>
  </si>
  <si>
    <t>Sub Total</t>
  </si>
  <si>
    <t>Sub-Total</t>
  </si>
  <si>
    <t>GRAND TOTAL</t>
  </si>
  <si>
    <t>გაუთვალისწინებელი ხარჯი</t>
  </si>
  <si>
    <t>მოგება</t>
  </si>
  <si>
    <t>ზედნადები ხარჯი</t>
  </si>
  <si>
    <t>დღგ</t>
  </si>
  <si>
    <t>მ3</t>
  </si>
  <si>
    <t>გრძ.მ</t>
  </si>
  <si>
    <t>მომს</t>
  </si>
  <si>
    <t>არსებული დაზიანებული წყალსაწრეტი მილების დემონტაჟი</t>
  </si>
  <si>
    <t>არსებული დაზიანებული ნალესის დემონტაჟი</t>
  </si>
  <si>
    <t>სადემონტაჟო სამუშაოები</t>
  </si>
  <si>
    <t>სამონტაჟო სამუშაოები</t>
  </si>
  <si>
    <t>კედლების შელესვა ქვიშა/ცემენტის ხსნარით</t>
  </si>
  <si>
    <t>ქვიშა</t>
  </si>
  <si>
    <t>ცემენტი</t>
  </si>
  <si>
    <t>დამხმარე მასალა</t>
  </si>
  <si>
    <t>ახალი წყალსაწრეტი მილების მოწყობა</t>
  </si>
  <si>
    <t>თუნუქის წყალსაწრეტი მილი</t>
  </si>
  <si>
    <t>სხვა დამხმარე მასალა</t>
  </si>
  <si>
    <t>თუნუქის მუხლი</t>
  </si>
  <si>
    <t>ამწეს კალათის მომსახურება</t>
  </si>
  <si>
    <t>ხარაჩოს იჯარა</t>
  </si>
  <si>
    <t>ტ</t>
  </si>
  <si>
    <t>ლარი</t>
  </si>
  <si>
    <t>დეკორატიული ცემენტი</t>
  </si>
  <si>
    <t>კგ</t>
  </si>
  <si>
    <t>წებო PVA</t>
  </si>
  <si>
    <t>kg</t>
  </si>
  <si>
    <t>კედლების ღებვა ფასადის საღებავით</t>
  </si>
  <si>
    <t>საზუსტდეს დამკვეთთან შეთანხმებით</t>
  </si>
  <si>
    <t xml:space="preserve">საღებავი ფასადის კაპაროლი </t>
  </si>
  <si>
    <t>ც</t>
  </si>
  <si>
    <t>თუნუქის წყალმიმღები ძაბრი</t>
  </si>
  <si>
    <t>დღე</t>
  </si>
  <si>
    <t>სადრენაჟე სისტემა</t>
  </si>
  <si>
    <t>სადრენაჟე ჭების მოწყობა (შენობა N3, 6, 8, 9)</t>
  </si>
  <si>
    <t>კედლების დეკორატიული ლესვა (ბრიზგი)</t>
  </si>
  <si>
    <t>ტრაქტორი JCB</t>
  </si>
  <si>
    <t>მანქ.დღე</t>
  </si>
  <si>
    <t>ბეტონის ჭის რგოლები</t>
  </si>
  <si>
    <t>ბეტონის ჭის ძირი</t>
  </si>
  <si>
    <t>ბეტონის ჭის თავსახური ლუქით</t>
  </si>
  <si>
    <t>სხვა მასალა</t>
  </si>
  <si>
    <t>გოფრირებული მილი დ100  (დახვრეტილი)</t>
  </si>
  <si>
    <t>გოფრირებული მილის ფიტინგები და დამხმარე მასალა</t>
  </si>
  <si>
    <t>მიწის გათხრა ხელით სადრენაჟე სისტემისათვის (60*30 სმ) სირთულის გათვალისწინებით. გამოტანა და დატვირთვა ავტოთვითმცლელზე</t>
  </si>
  <si>
    <t>შებენი</t>
  </si>
  <si>
    <t>გეოტექსტილი</t>
  </si>
  <si>
    <t>ქვაბულის შევსება ბალასტით</t>
  </si>
  <si>
    <t>მდინარის ბალასტი</t>
  </si>
  <si>
    <t>მოჭრილი გრუნტის და სამშენებლო ნარჩენების დატვირთვა და გატანა ნაგავსაყრელზე</t>
  </si>
  <si>
    <t>ბეტონის კედლების გახვრეტა სადრენაჟე სისტემისათის</t>
  </si>
  <si>
    <t>14</t>
  </si>
  <si>
    <t>15</t>
  </si>
  <si>
    <t>შენობა N3, N6, N8, N9  ფასადის რემონტის, წყალსაწრეტი მილების შეცვლის და სადრენაჟე სისტემის მოწყობის სამუშაოები</t>
  </si>
  <si>
    <t>გრუნტის დამუშავება მანქანა მექანიზმებით სანიაღვრე ჭებისათვის</t>
  </si>
  <si>
    <t>გოფრირებული მილების სისტემის მოწყობა (დახვრეტილი მილების ჩალაგება. ჭასთან დაერთება. შებენის შეტანა/შევსება)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</si>
</sst>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  <numFmt numFmtId="165" formatCode="_-* #,##0.00\ [$₾-437]_-;\-* #,##0.00\ [$₾-437]_-;_-* &quot;-&quot;??\ [$₾-437]_-;_-@_-"/>
    <numFmt numFmtId="166" formatCode="0.0"/>
    <numFmt numFmtId="167" formatCode="_(&quot;GEL&quot;* #,##0.00_);_(&quot;GEL&quot;* \(#,##0.00\);_(&quot;GEL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0"/>
      <name val="Sylfaen"/>
      <family val="1"/>
    </font>
    <font>
      <sz val="8"/>
      <name val="Sylfaen"/>
      <family val="1"/>
    </font>
    <font>
      <sz val="22"/>
      <color theme="0"/>
      <name val="Sylfaen"/>
      <family val="1"/>
    </font>
    <font>
      <sz val="11"/>
      <color theme="1"/>
      <name val="Sylfaen"/>
      <family val="1"/>
    </font>
    <font>
      <b/>
      <sz val="14"/>
      <name val="Sylfaen"/>
      <family val="1"/>
    </font>
    <font>
      <b/>
      <sz val="8"/>
      <name val="Sylfaen"/>
      <family val="1"/>
    </font>
    <font>
      <b/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u/>
      <sz val="12"/>
      <color rgb="FFFF0000"/>
      <name val="Sylfaen"/>
      <family val="1"/>
    </font>
    <font>
      <b/>
      <sz val="9"/>
      <name val="Sylfaen"/>
      <family val="1"/>
    </font>
    <font>
      <sz val="12"/>
      <color theme="1"/>
      <name val="Calibri"/>
      <family val="2"/>
      <scheme val="minor"/>
    </font>
    <font>
      <sz val="8"/>
      <color rgb="FFFF0000"/>
      <name val="Sylfaen"/>
      <family val="1"/>
    </font>
    <font>
      <sz val="8"/>
      <color theme="1"/>
      <name val="Sylfaen"/>
      <family val="1"/>
    </font>
    <font>
      <b/>
      <i/>
      <sz val="8"/>
      <name val="Sylfaen"/>
      <family val="1"/>
    </font>
    <font>
      <b/>
      <sz val="8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rgb="FFFF3F3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3" fillId="0" borderId="0" applyFont="0" applyFill="0" applyBorder="0" applyAlignment="0" applyProtection="0"/>
    <xf numFmtId="167" fontId="13" fillId="0" borderId="0" applyFont="0" applyFill="0" applyBorder="0" applyAlignment="0" applyProtection="0"/>
  </cellStyleXfs>
  <cellXfs count="155">
    <xf numFmtId="0" fontId="0" fillId="0" borderId="0" xfId="0"/>
    <xf numFmtId="43" fontId="2" fillId="2" borderId="1" xfId="4" applyNumberFormat="1" applyFont="1" applyFill="1" applyBorder="1" applyAlignment="1" applyProtection="1">
      <alignment vertical="center"/>
      <protection hidden="1"/>
    </xf>
    <xf numFmtId="0" fontId="3" fillId="2" borderId="2" xfId="4" applyFont="1" applyFill="1" applyBorder="1" applyAlignment="1" applyProtection="1">
      <alignment horizontal="center" vertical="center"/>
      <protection hidden="1"/>
    </xf>
    <xf numFmtId="0" fontId="2" fillId="2" borderId="2" xfId="4" applyFont="1" applyFill="1" applyBorder="1" applyAlignment="1" applyProtection="1">
      <alignment vertical="center"/>
      <protection hidden="1"/>
    </xf>
    <xf numFmtId="0" fontId="4" fillId="2" borderId="2" xfId="4" applyFont="1" applyFill="1" applyBorder="1" applyAlignment="1" applyProtection="1">
      <alignment vertical="center"/>
      <protection hidden="1"/>
    </xf>
    <xf numFmtId="0" fontId="5" fillId="2" borderId="2" xfId="4" applyFont="1" applyFill="1" applyBorder="1" applyProtection="1">
      <protection hidden="1"/>
    </xf>
    <xf numFmtId="0" fontId="5" fillId="0" borderId="0" xfId="0" applyFont="1"/>
    <xf numFmtId="0" fontId="3" fillId="3" borderId="0" xfId="4" applyFont="1" applyFill="1" applyAlignment="1" applyProtection="1">
      <alignment horizontal="center" vertical="center" wrapText="1"/>
      <protection hidden="1"/>
    </xf>
    <xf numFmtId="164" fontId="3" fillId="3" borderId="0" xfId="4" applyNumberFormat="1" applyFont="1" applyFill="1" applyAlignment="1" applyProtection="1">
      <alignment vertical="center" wrapText="1"/>
      <protection hidden="1"/>
    </xf>
    <xf numFmtId="0" fontId="5" fillId="3" borderId="0" xfId="4" applyFont="1" applyFill="1" applyProtection="1">
      <protection hidden="1"/>
    </xf>
    <xf numFmtId="0" fontId="8" fillId="3" borderId="4" xfId="4" applyFont="1" applyFill="1" applyBorder="1" applyAlignment="1" applyProtection="1">
      <alignment vertical="center" wrapText="1"/>
      <protection hidden="1"/>
    </xf>
    <xf numFmtId="0" fontId="8" fillId="3" borderId="5" xfId="4" applyFont="1" applyFill="1" applyBorder="1" applyAlignment="1" applyProtection="1">
      <alignment vertical="center" wrapText="1"/>
      <protection hidden="1"/>
    </xf>
    <xf numFmtId="0" fontId="8" fillId="3" borderId="6" xfId="4" applyFont="1" applyFill="1" applyBorder="1" applyAlignment="1" applyProtection="1">
      <alignment vertical="center" wrapText="1"/>
      <protection hidden="1"/>
    </xf>
    <xf numFmtId="0" fontId="6" fillId="3" borderId="3" xfId="4" applyFont="1" applyFill="1" applyBorder="1" applyAlignment="1" applyProtection="1">
      <alignment vertical="center"/>
      <protection hidden="1"/>
    </xf>
    <xf numFmtId="164" fontId="10" fillId="3" borderId="0" xfId="4" applyNumberFormat="1" applyFont="1" applyFill="1" applyAlignment="1" applyProtection="1">
      <alignment horizontal="left" vertical="center" wrapText="1"/>
      <protection hidden="1"/>
    </xf>
    <xf numFmtId="164" fontId="8" fillId="3" borderId="4" xfId="4" applyNumberFormat="1" applyFont="1" applyFill="1" applyBorder="1" applyAlignment="1" applyProtection="1">
      <alignment vertical="center" wrapText="1"/>
      <protection hidden="1"/>
    </xf>
    <xf numFmtId="164" fontId="8" fillId="3" borderId="5" xfId="4" applyNumberFormat="1" applyFont="1" applyFill="1" applyBorder="1" applyAlignment="1" applyProtection="1">
      <alignment vertical="center" wrapText="1"/>
      <protection hidden="1"/>
    </xf>
    <xf numFmtId="164" fontId="8" fillId="3" borderId="6" xfId="4" applyNumberFormat="1" applyFont="1" applyFill="1" applyBorder="1" applyAlignment="1" applyProtection="1">
      <alignment vertical="center" wrapText="1"/>
      <protection hidden="1"/>
    </xf>
    <xf numFmtId="0" fontId="11" fillId="3" borderId="0" xfId="4" applyFont="1" applyFill="1" applyAlignment="1" applyProtection="1">
      <alignment vertical="center" wrapText="1"/>
      <protection hidden="1"/>
    </xf>
    <xf numFmtId="0" fontId="3" fillId="3" borderId="0" xfId="4" applyFont="1" applyFill="1" applyAlignment="1" applyProtection="1">
      <alignment horizontal="left" vertical="center" wrapText="1"/>
      <protection hidden="1"/>
    </xf>
    <xf numFmtId="0" fontId="7" fillId="3" borderId="0" xfId="4" applyFont="1" applyFill="1" applyAlignment="1" applyProtection="1">
      <alignment horizontal="left" vertical="center" wrapText="1"/>
      <protection hidden="1"/>
    </xf>
    <xf numFmtId="164" fontId="3" fillId="3" borderId="0" xfId="4" applyNumberFormat="1" applyFont="1" applyFill="1" applyAlignment="1" applyProtection="1">
      <alignment horizontal="left" vertical="center" wrapText="1"/>
      <protection hidden="1"/>
    </xf>
    <xf numFmtId="165" fontId="12" fillId="3" borderId="4" xfId="2" applyNumberFormat="1" applyFont="1" applyFill="1" applyBorder="1" applyAlignment="1" applyProtection="1">
      <alignment vertical="center" wrapText="1"/>
      <protection hidden="1"/>
    </xf>
    <xf numFmtId="44" fontId="12" fillId="3" borderId="5" xfId="2" applyFont="1" applyFill="1" applyBorder="1" applyAlignment="1" applyProtection="1">
      <alignment vertical="center" wrapText="1"/>
      <protection hidden="1"/>
    </xf>
    <xf numFmtId="44" fontId="12" fillId="3" borderId="6" xfId="2" applyFont="1" applyFill="1" applyBorder="1" applyAlignment="1" applyProtection="1">
      <alignment vertical="center" wrapText="1"/>
      <protection hidden="1"/>
    </xf>
    <xf numFmtId="0" fontId="3" fillId="2" borderId="3" xfId="4" applyFont="1" applyFill="1" applyBorder="1" applyAlignment="1" applyProtection="1">
      <alignment vertical="center" wrapText="1"/>
      <protection hidden="1"/>
    </xf>
    <xf numFmtId="0" fontId="3" fillId="2" borderId="0" xfId="4" applyFont="1" applyFill="1" applyAlignment="1" applyProtection="1">
      <alignment horizontal="center" vertical="center" wrapText="1"/>
      <protection hidden="1"/>
    </xf>
    <xf numFmtId="0" fontId="3" fillId="2" borderId="0" xfId="4" applyFont="1" applyFill="1" applyAlignment="1" applyProtection="1">
      <alignment vertical="center" wrapText="1"/>
      <protection hidden="1"/>
    </xf>
    <xf numFmtId="0" fontId="7" fillId="2" borderId="0" xfId="4" applyFont="1" applyFill="1" applyAlignment="1" applyProtection="1">
      <alignment horizontal="center" vertical="center" wrapText="1"/>
      <protection hidden="1"/>
    </xf>
    <xf numFmtId="164" fontId="3" fillId="2" borderId="0" xfId="4" applyNumberFormat="1" applyFont="1" applyFill="1" applyAlignment="1" applyProtection="1">
      <alignment horizontal="center" vertical="center" wrapText="1"/>
      <protection hidden="1"/>
    </xf>
    <xf numFmtId="164" fontId="7" fillId="2" borderId="0" xfId="4" applyNumberFormat="1" applyFont="1" applyFill="1" applyAlignment="1" applyProtection="1">
      <alignment horizontal="center" vertical="center" wrapText="1"/>
      <protection hidden="1"/>
    </xf>
    <xf numFmtId="164" fontId="7" fillId="2" borderId="0" xfId="4" applyNumberFormat="1" applyFont="1" applyFill="1" applyAlignment="1" applyProtection="1">
      <alignment vertical="center" wrapText="1"/>
      <protection hidden="1"/>
    </xf>
    <xf numFmtId="164" fontId="3" fillId="2" borderId="0" xfId="4" applyNumberFormat="1" applyFont="1" applyFill="1" applyAlignment="1" applyProtection="1">
      <alignment vertical="center" wrapText="1"/>
      <protection hidden="1"/>
    </xf>
    <xf numFmtId="0" fontId="5" fillId="0" borderId="7" xfId="4" applyFont="1" applyBorder="1"/>
    <xf numFmtId="1" fontId="12" fillId="3" borderId="8" xfId="4" applyNumberFormat="1" applyFont="1" applyFill="1" applyBorder="1" applyAlignment="1" applyProtection="1">
      <alignment horizontal="center" vertical="center" wrapText="1"/>
      <protection hidden="1"/>
    </xf>
    <xf numFmtId="0" fontId="8" fillId="3" borderId="4" xfId="4" applyFont="1" applyFill="1" applyBorder="1" applyAlignment="1" applyProtection="1">
      <alignment horizontal="center" vertical="center" wrapText="1"/>
      <protection hidden="1"/>
    </xf>
    <xf numFmtId="0" fontId="8" fillId="3" borderId="6" xfId="4" applyFont="1" applyFill="1" applyBorder="1" applyAlignment="1" applyProtection="1">
      <alignment horizontal="center" vertical="center" wrapText="1"/>
      <protection hidden="1"/>
    </xf>
    <xf numFmtId="0" fontId="8" fillId="3" borderId="1" xfId="4" applyFont="1" applyFill="1" applyBorder="1" applyAlignment="1" applyProtection="1">
      <alignment horizontal="center" vertical="center" wrapText="1"/>
      <protection hidden="1"/>
    </xf>
    <xf numFmtId="0" fontId="8" fillId="3" borderId="8" xfId="4" applyFont="1" applyFill="1" applyBorder="1" applyAlignment="1" applyProtection="1">
      <alignment horizontal="center" vertical="center" wrapText="1"/>
      <protection hidden="1"/>
    </xf>
    <xf numFmtId="0" fontId="8" fillId="3" borderId="4" xfId="4" applyFont="1" applyFill="1" applyBorder="1" applyAlignment="1" applyProtection="1">
      <alignment vertical="center"/>
      <protection hidden="1"/>
    </xf>
    <xf numFmtId="164" fontId="8" fillId="3" borderId="7" xfId="1" applyNumberFormat="1" applyFont="1" applyFill="1" applyBorder="1" applyAlignment="1" applyProtection="1">
      <alignment vertical="center" wrapText="1"/>
      <protection hidden="1"/>
    </xf>
    <xf numFmtId="1" fontId="12" fillId="3" borderId="9" xfId="4" applyNumberFormat="1" applyFont="1" applyFill="1" applyBorder="1" applyAlignment="1" applyProtection="1">
      <alignment horizontal="center" vertical="center" wrapText="1"/>
      <protection hidden="1"/>
    </xf>
    <xf numFmtId="1" fontId="12" fillId="3" borderId="10" xfId="4" applyNumberFormat="1" applyFont="1" applyFill="1" applyBorder="1" applyAlignment="1" applyProtection="1">
      <alignment horizontal="center" vertical="center" wrapText="1"/>
      <protection hidden="1"/>
    </xf>
    <xf numFmtId="2" fontId="8" fillId="3" borderId="10" xfId="4" applyNumberFormat="1" applyFont="1" applyFill="1" applyBorder="1" applyAlignment="1" applyProtection="1">
      <alignment horizontal="center" vertical="center" wrapText="1"/>
      <protection hidden="1"/>
    </xf>
    <xf numFmtId="164" fontId="8" fillId="3" borderId="11" xfId="4" applyNumberFormat="1" applyFont="1" applyFill="1" applyBorder="1" applyAlignment="1" applyProtection="1">
      <alignment horizontal="center" vertical="center" wrapText="1"/>
      <protection hidden="1"/>
    </xf>
    <xf numFmtId="164" fontId="8" fillId="3" borderId="6" xfId="4" applyNumberFormat="1" applyFont="1" applyFill="1" applyBorder="1" applyAlignment="1" applyProtection="1">
      <alignment horizontal="center" vertical="center" wrapText="1"/>
      <protection hidden="1"/>
    </xf>
    <xf numFmtId="164" fontId="8" fillId="3" borderId="9" xfId="4" applyNumberFormat="1" applyFont="1" applyFill="1" applyBorder="1" applyAlignment="1" applyProtection="1">
      <alignment horizontal="center" vertical="center" wrapText="1"/>
      <protection hidden="1"/>
    </xf>
    <xf numFmtId="164" fontId="8" fillId="3" borderId="10" xfId="4" applyNumberFormat="1" applyFont="1" applyFill="1" applyBorder="1" applyAlignment="1" applyProtection="1">
      <alignment horizontal="center" vertical="center" wrapText="1"/>
      <protection hidden="1"/>
    </xf>
    <xf numFmtId="164" fontId="8" fillId="3" borderId="9" xfId="1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4" applyNumberFormat="1" applyFont="1" applyFill="1" applyBorder="1" applyAlignment="1" applyProtection="1">
      <alignment horizontal="center" vertical="center" wrapText="1"/>
      <protection hidden="1"/>
    </xf>
    <xf numFmtId="49" fontId="12" fillId="3" borderId="7" xfId="4" applyNumberFormat="1" applyFont="1" applyFill="1" applyBorder="1" applyAlignment="1" applyProtection="1">
      <alignment horizontal="center" vertical="center" wrapText="1"/>
      <protection hidden="1"/>
    </xf>
    <xf numFmtId="49" fontId="7" fillId="3" borderId="8" xfId="4" applyNumberFormat="1" applyFont="1" applyFill="1" applyBorder="1" applyAlignment="1" applyProtection="1">
      <alignment horizontal="center" vertical="center" wrapText="1"/>
      <protection hidden="1"/>
    </xf>
    <xf numFmtId="2" fontId="8" fillId="3" borderId="2" xfId="4" applyNumberFormat="1" applyFont="1" applyFill="1" applyBorder="1" applyAlignment="1" applyProtection="1">
      <alignment horizontal="center" vertical="center" wrapText="1"/>
      <protection hidden="1"/>
    </xf>
    <xf numFmtId="2" fontId="8" fillId="3" borderId="7" xfId="4" applyNumberFormat="1" applyFont="1" applyFill="1" applyBorder="1" applyAlignment="1" applyProtection="1">
      <alignment horizontal="center" vertical="center" wrapText="1"/>
      <protection hidden="1"/>
    </xf>
    <xf numFmtId="0" fontId="8" fillId="3" borderId="5" xfId="4" applyFont="1" applyFill="1" applyBorder="1" applyAlignment="1" applyProtection="1">
      <alignment horizontal="center" vertical="center" wrapText="1"/>
      <protection hidden="1"/>
    </xf>
    <xf numFmtId="2" fontId="8" fillId="3" borderId="15" xfId="4" applyNumberFormat="1" applyFont="1" applyFill="1" applyBorder="1" applyAlignment="1" applyProtection="1">
      <alignment horizontal="center" vertical="center" wrapText="1"/>
      <protection hidden="1"/>
    </xf>
    <xf numFmtId="2" fontId="8" fillId="3" borderId="9" xfId="4" applyNumberFormat="1" applyFont="1" applyFill="1" applyBorder="1" applyAlignment="1" applyProtection="1">
      <alignment horizontal="center" vertical="center" wrapText="1"/>
      <protection hidden="1"/>
    </xf>
    <xf numFmtId="49" fontId="12" fillId="3" borderId="1" xfId="4" applyNumberFormat="1" applyFont="1" applyFill="1" applyBorder="1" applyAlignment="1" applyProtection="1">
      <alignment horizontal="center" vertical="center" wrapText="1"/>
      <protection hidden="1"/>
    </xf>
    <xf numFmtId="49" fontId="7" fillId="3" borderId="7" xfId="4" applyNumberFormat="1" applyFont="1" applyFill="1" applyBorder="1" applyAlignment="1" applyProtection="1">
      <alignment horizontal="center" vertical="center" wrapText="1"/>
      <protection hidden="1"/>
    </xf>
    <xf numFmtId="49" fontId="12" fillId="3" borderId="8" xfId="4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Font="1"/>
    <xf numFmtId="0" fontId="15" fillId="0" borderId="0" xfId="0" applyFont="1"/>
    <xf numFmtId="43" fontId="15" fillId="0" borderId="0" xfId="0" applyNumberFormat="1" applyFont="1"/>
    <xf numFmtId="165" fontId="15" fillId="0" borderId="0" xfId="0" applyNumberFormat="1" applyFont="1"/>
    <xf numFmtId="164" fontId="3" fillId="3" borderId="4" xfId="4" applyNumberFormat="1" applyFont="1" applyFill="1" applyBorder="1" applyAlignment="1" applyProtection="1">
      <alignment vertical="center" wrapText="1"/>
      <protection hidden="1"/>
    </xf>
    <xf numFmtId="164" fontId="7" fillId="3" borderId="5" xfId="4" applyNumberFormat="1" applyFont="1" applyFill="1" applyBorder="1" applyAlignment="1" applyProtection="1">
      <alignment horizontal="right" vertical="center"/>
      <protection hidden="1"/>
    </xf>
    <xf numFmtId="164" fontId="7" fillId="3" borderId="5" xfId="4" applyNumberFormat="1" applyFont="1" applyFill="1" applyBorder="1" applyAlignment="1" applyProtection="1">
      <alignment vertical="center" wrapText="1"/>
      <protection hidden="1"/>
    </xf>
    <xf numFmtId="164" fontId="3" fillId="3" borderId="5" xfId="4" applyNumberFormat="1" applyFont="1" applyFill="1" applyBorder="1" applyAlignment="1" applyProtection="1">
      <alignment vertical="center" wrapText="1"/>
      <protection hidden="1"/>
    </xf>
    <xf numFmtId="164" fontId="3" fillId="5" borderId="3" xfId="4" applyNumberFormat="1" applyFont="1" applyFill="1" applyBorder="1" applyAlignment="1" applyProtection="1">
      <alignment vertical="center"/>
      <protection hidden="1"/>
    </xf>
    <xf numFmtId="164" fontId="7" fillId="5" borderId="0" xfId="4" applyNumberFormat="1" applyFont="1" applyFill="1" applyAlignment="1" applyProtection="1">
      <alignment vertical="center"/>
      <protection hidden="1"/>
    </xf>
    <xf numFmtId="164" fontId="3" fillId="5" borderId="0" xfId="4" applyNumberFormat="1" applyFont="1" applyFill="1" applyAlignment="1" applyProtection="1">
      <alignment vertical="center"/>
      <protection hidden="1"/>
    </xf>
    <xf numFmtId="165" fontId="3" fillId="5" borderId="13" xfId="1" applyNumberFormat="1" applyFont="1" applyFill="1" applyBorder="1" applyAlignment="1" applyProtection="1">
      <alignment horizontal="right" vertical="center"/>
      <protection hidden="1"/>
    </xf>
    <xf numFmtId="165" fontId="7" fillId="3" borderId="6" xfId="2" applyNumberFormat="1" applyFont="1" applyFill="1" applyBorder="1" applyAlignment="1" applyProtection="1">
      <alignment horizontal="right" vertical="center" wrapText="1"/>
      <protection hidden="1"/>
    </xf>
    <xf numFmtId="164" fontId="3" fillId="5" borderId="3" xfId="4" applyNumberFormat="1" applyFont="1" applyFill="1" applyBorder="1" applyAlignment="1" applyProtection="1">
      <alignment vertical="center" wrapText="1"/>
      <protection hidden="1"/>
    </xf>
    <xf numFmtId="164" fontId="7" fillId="5" borderId="0" xfId="4" applyNumberFormat="1" applyFont="1" applyFill="1" applyAlignment="1" applyProtection="1">
      <alignment vertical="center" wrapText="1"/>
      <protection hidden="1"/>
    </xf>
    <xf numFmtId="164" fontId="3" fillId="5" borderId="0" xfId="4" applyNumberFormat="1" applyFont="1" applyFill="1" applyAlignment="1" applyProtection="1">
      <alignment vertical="center" wrapText="1"/>
      <protection hidden="1"/>
    </xf>
    <xf numFmtId="165" fontId="3" fillId="5" borderId="13" xfId="1" applyNumberFormat="1" applyFont="1" applyFill="1" applyBorder="1" applyAlignment="1" applyProtection="1">
      <alignment horizontal="right" vertical="center" wrapText="1"/>
      <protection hidden="1"/>
    </xf>
    <xf numFmtId="164" fontId="3" fillId="3" borderId="1" xfId="4" applyNumberFormat="1" applyFont="1" applyFill="1" applyBorder="1" applyAlignment="1" applyProtection="1">
      <alignment vertical="center" wrapText="1"/>
      <protection hidden="1"/>
    </xf>
    <xf numFmtId="164" fontId="7" fillId="3" borderId="2" xfId="4" applyNumberFormat="1" applyFont="1" applyFill="1" applyBorder="1" applyAlignment="1" applyProtection="1">
      <alignment horizontal="right" vertical="center"/>
      <protection hidden="1"/>
    </xf>
    <xf numFmtId="164" fontId="7" fillId="3" borderId="2" xfId="4" applyNumberFormat="1" applyFont="1" applyFill="1" applyBorder="1" applyAlignment="1" applyProtection="1">
      <alignment horizontal="right" vertical="center" wrapText="1"/>
      <protection hidden="1"/>
    </xf>
    <xf numFmtId="164" fontId="3" fillId="3" borderId="2" xfId="4" applyNumberFormat="1" applyFont="1" applyFill="1" applyBorder="1" applyAlignment="1" applyProtection="1">
      <alignment horizontal="right" vertical="center" wrapText="1"/>
      <protection hidden="1"/>
    </xf>
    <xf numFmtId="165" fontId="3" fillId="3" borderId="8" xfId="2" applyNumberFormat="1" applyFont="1" applyFill="1" applyBorder="1" applyAlignment="1" applyProtection="1">
      <alignment horizontal="right" vertical="center" wrapText="1"/>
      <protection hidden="1"/>
    </xf>
    <xf numFmtId="164" fontId="3" fillId="3" borderId="14" xfId="4" applyNumberFormat="1" applyFont="1" applyFill="1" applyBorder="1" applyAlignment="1" applyProtection="1">
      <alignment horizontal="right" vertical="center" wrapText="1"/>
      <protection hidden="1"/>
    </xf>
    <xf numFmtId="164" fontId="3" fillId="3" borderId="15" xfId="4" applyNumberFormat="1" applyFont="1" applyFill="1" applyBorder="1" applyAlignment="1" applyProtection="1">
      <alignment horizontal="right" vertical="center"/>
      <protection hidden="1"/>
    </xf>
    <xf numFmtId="164" fontId="3" fillId="3" borderId="15" xfId="4" applyNumberFormat="1" applyFont="1" applyFill="1" applyBorder="1" applyAlignment="1" applyProtection="1">
      <alignment horizontal="right" vertical="center" wrapText="1"/>
      <protection hidden="1"/>
    </xf>
    <xf numFmtId="165" fontId="7" fillId="3" borderId="10" xfId="2" applyNumberFormat="1" applyFont="1" applyFill="1" applyBorder="1" applyAlignment="1" applyProtection="1">
      <alignment horizontal="right" vertical="center" wrapText="1"/>
      <protection hidden="1"/>
    </xf>
    <xf numFmtId="164" fontId="3" fillId="5" borderId="3" xfId="4" applyNumberFormat="1" applyFont="1" applyFill="1" applyBorder="1" applyAlignment="1" applyProtection="1">
      <alignment horizontal="right" vertical="center" wrapText="1"/>
      <protection hidden="1"/>
    </xf>
    <xf numFmtId="164" fontId="7" fillId="5" borderId="0" xfId="4" applyNumberFormat="1" applyFont="1" applyFill="1" applyAlignment="1" applyProtection="1">
      <alignment horizontal="right" vertical="center"/>
      <protection hidden="1"/>
    </xf>
    <xf numFmtId="164" fontId="3" fillId="5" borderId="0" xfId="4" applyNumberFormat="1" applyFont="1" applyFill="1" applyAlignment="1" applyProtection="1">
      <alignment horizontal="right" vertical="center" wrapText="1"/>
      <protection hidden="1"/>
    </xf>
    <xf numFmtId="164" fontId="7" fillId="5" borderId="0" xfId="4" applyNumberFormat="1" applyFont="1" applyFill="1" applyAlignment="1" applyProtection="1">
      <alignment horizontal="right" vertical="center" wrapText="1"/>
      <protection hidden="1"/>
    </xf>
    <xf numFmtId="165" fontId="3" fillId="5" borderId="13" xfId="6" applyNumberFormat="1" applyFont="1" applyFill="1" applyBorder="1" applyAlignment="1" applyProtection="1">
      <alignment horizontal="right" vertical="center" wrapText="1"/>
      <protection hidden="1"/>
    </xf>
    <xf numFmtId="164" fontId="3" fillId="3" borderId="1" xfId="4" applyNumberFormat="1" applyFont="1" applyFill="1" applyBorder="1" applyAlignment="1" applyProtection="1">
      <alignment horizontal="right" vertical="center" wrapText="1"/>
      <protection hidden="1"/>
    </xf>
    <xf numFmtId="164" fontId="3" fillId="3" borderId="2" xfId="4" applyNumberFormat="1" applyFont="1" applyFill="1" applyBorder="1" applyAlignment="1" applyProtection="1">
      <alignment horizontal="right" vertical="center"/>
      <protection hidden="1"/>
    </xf>
    <xf numFmtId="9" fontId="3" fillId="3" borderId="2" xfId="3" applyFont="1" applyFill="1" applyBorder="1" applyAlignment="1" applyProtection="1">
      <alignment horizontal="right" vertical="center" wrapText="1"/>
      <protection hidden="1"/>
    </xf>
    <xf numFmtId="164" fontId="7" fillId="3" borderId="15" xfId="4" applyNumberFormat="1" applyFont="1" applyFill="1" applyBorder="1" applyAlignment="1" applyProtection="1">
      <alignment horizontal="right" vertical="center"/>
      <protection hidden="1"/>
    </xf>
    <xf numFmtId="164" fontId="7" fillId="3" borderId="15" xfId="4" applyNumberFormat="1" applyFont="1" applyFill="1" applyBorder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2" fontId="3" fillId="5" borderId="3" xfId="4" applyNumberFormat="1" applyFont="1" applyFill="1" applyBorder="1" applyAlignment="1" applyProtection="1">
      <alignment horizontal="center" vertical="center"/>
      <protection hidden="1"/>
    </xf>
    <xf numFmtId="2" fontId="7" fillId="5" borderId="0" xfId="2" applyNumberFormat="1" applyFont="1" applyFill="1" applyAlignment="1" applyProtection="1">
      <alignment horizontal="center" vertical="center"/>
      <protection hidden="1"/>
    </xf>
    <xf numFmtId="2" fontId="3" fillId="5" borderId="0" xfId="4" applyNumberFormat="1" applyFont="1" applyFill="1" applyAlignment="1" applyProtection="1">
      <alignment horizontal="center" vertical="center"/>
      <protection hidden="1"/>
    </xf>
    <xf numFmtId="2" fontId="3" fillId="5" borderId="0" xfId="2" applyNumberFormat="1" applyFont="1" applyFill="1" applyAlignment="1" applyProtection="1">
      <alignment horizontal="center" vertical="center"/>
      <protection hidden="1"/>
    </xf>
    <xf numFmtId="43" fontId="9" fillId="4" borderId="1" xfId="1" applyFont="1" applyFill="1" applyBorder="1" applyAlignment="1" applyProtection="1">
      <alignment vertical="center"/>
      <protection hidden="1"/>
    </xf>
    <xf numFmtId="43" fontId="9" fillId="4" borderId="2" xfId="1" applyFont="1" applyFill="1" applyBorder="1" applyAlignment="1" applyProtection="1">
      <alignment vertical="center"/>
      <protection hidden="1"/>
    </xf>
    <xf numFmtId="43" fontId="9" fillId="4" borderId="7" xfId="1" applyFont="1" applyFill="1" applyBorder="1" applyAlignment="1" applyProtection="1">
      <alignment vertical="center"/>
      <protection hidden="1"/>
    </xf>
    <xf numFmtId="43" fontId="9" fillId="4" borderId="8" xfId="1" applyFont="1" applyFill="1" applyBorder="1" applyAlignment="1" applyProtection="1">
      <alignment vertical="center"/>
      <protection hidden="1"/>
    </xf>
    <xf numFmtId="49" fontId="7" fillId="0" borderId="16" xfId="4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4" applyFont="1" applyFill="1" applyBorder="1" applyAlignment="1" applyProtection="1">
      <alignment horizontal="center" vertical="center" wrapText="1"/>
      <protection hidden="1"/>
    </xf>
    <xf numFmtId="166" fontId="7" fillId="0" borderId="16" xfId="4" applyNumberFormat="1" applyFont="1" applyFill="1" applyBorder="1" applyAlignment="1" applyProtection="1">
      <alignment horizontal="left" vertical="center" wrapText="1"/>
      <protection hidden="1"/>
    </xf>
    <xf numFmtId="43" fontId="3" fillId="0" borderId="16" xfId="1" applyFont="1" applyFill="1" applyBorder="1" applyAlignment="1" applyProtection="1">
      <alignment horizontal="center" vertical="center" wrapText="1"/>
      <protection hidden="1"/>
    </xf>
    <xf numFmtId="2" fontId="7" fillId="0" borderId="16" xfId="1" applyNumberFormat="1" applyFont="1" applyFill="1" applyBorder="1" applyAlignment="1" applyProtection="1">
      <alignment horizontal="center" vertical="center" wrapText="1"/>
      <protection locked="0"/>
    </xf>
    <xf numFmtId="2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16" xfId="2" applyNumberFormat="1" applyFont="1" applyFill="1" applyBorder="1" applyAlignment="1" applyProtection="1">
      <alignment horizontal="center" vertical="center" wrapText="1"/>
      <protection hidden="1"/>
    </xf>
    <xf numFmtId="2" fontId="3" fillId="0" borderId="16" xfId="2" applyNumberFormat="1" applyFont="1" applyFill="1" applyBorder="1" applyAlignment="1" applyProtection="1">
      <alignment horizontal="center" vertical="center" wrapText="1"/>
      <protection hidden="1"/>
    </xf>
    <xf numFmtId="166" fontId="3" fillId="0" borderId="16" xfId="4" applyNumberFormat="1" applyFont="1" applyFill="1" applyBorder="1" applyAlignment="1" applyProtection="1">
      <alignment horizontal="left" vertical="center" wrapText="1"/>
      <protection hidden="1"/>
    </xf>
    <xf numFmtId="2" fontId="3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16" xfId="4" applyFont="1" applyFill="1" applyBorder="1" applyAlignment="1">
      <alignment horizontal="center" vertical="center" wrapText="1"/>
    </xf>
    <xf numFmtId="0" fontId="3" fillId="0" borderId="16" xfId="4" applyFont="1" applyFill="1" applyBorder="1" applyAlignment="1">
      <alignment horizontal="left" vertical="center" wrapText="1"/>
    </xf>
    <xf numFmtId="43" fontId="3" fillId="0" borderId="16" xfId="5" applyFont="1" applyFill="1" applyBorder="1" applyAlignment="1">
      <alignment horizontal="center" vertical="center" wrapText="1"/>
    </xf>
    <xf numFmtId="2" fontId="3" fillId="0" borderId="16" xfId="5" applyNumberFormat="1" applyFont="1" applyFill="1" applyBorder="1" applyAlignment="1">
      <alignment horizontal="center" vertical="center" wrapText="1"/>
    </xf>
    <xf numFmtId="2" fontId="3" fillId="0" borderId="16" xfId="4" applyNumberFormat="1" applyFont="1" applyFill="1" applyBorder="1" applyAlignment="1">
      <alignment horizontal="center" vertical="center" wrapText="1"/>
    </xf>
    <xf numFmtId="49" fontId="7" fillId="6" borderId="16" xfId="4" applyNumberFormat="1" applyFont="1" applyFill="1" applyBorder="1" applyAlignment="1" applyProtection="1">
      <alignment horizontal="center" vertical="center" wrapText="1"/>
      <protection hidden="1"/>
    </xf>
    <xf numFmtId="0" fontId="7" fillId="6" borderId="16" xfId="4" applyFont="1" applyFill="1" applyBorder="1" applyAlignment="1" applyProtection="1">
      <alignment horizontal="center" vertical="center" wrapText="1"/>
      <protection hidden="1"/>
    </xf>
    <xf numFmtId="166" fontId="7" fillId="6" borderId="16" xfId="4" applyNumberFormat="1" applyFont="1" applyFill="1" applyBorder="1" applyAlignment="1" applyProtection="1">
      <alignment horizontal="center" vertical="center" wrapText="1"/>
      <protection hidden="1"/>
    </xf>
    <xf numFmtId="43" fontId="3" fillId="6" borderId="16" xfId="1" applyFont="1" applyFill="1" applyBorder="1" applyAlignment="1" applyProtection="1">
      <alignment horizontal="center" vertical="center" wrapText="1"/>
      <protection hidden="1"/>
    </xf>
    <xf numFmtId="2" fontId="7" fillId="6" borderId="16" xfId="1" applyNumberFormat="1" applyFont="1" applyFill="1" applyBorder="1" applyAlignment="1" applyProtection="1">
      <alignment horizontal="center" vertical="center" wrapText="1"/>
      <protection locked="0"/>
    </xf>
    <xf numFmtId="2" fontId="3" fillId="6" borderId="16" xfId="1" applyNumberFormat="1" applyFont="1" applyFill="1" applyBorder="1" applyAlignment="1" applyProtection="1">
      <alignment horizontal="center" vertical="center" wrapText="1"/>
      <protection hidden="1"/>
    </xf>
    <xf numFmtId="2" fontId="7" fillId="6" borderId="16" xfId="1" applyNumberFormat="1" applyFont="1" applyFill="1" applyBorder="1" applyAlignment="1" applyProtection="1">
      <alignment horizontal="center" vertical="center" wrapText="1"/>
      <protection hidden="1"/>
    </xf>
    <xf numFmtId="2" fontId="7" fillId="6" borderId="16" xfId="2" applyNumberFormat="1" applyFont="1" applyFill="1" applyBorder="1" applyAlignment="1" applyProtection="1">
      <alignment horizontal="center" vertical="center" wrapText="1"/>
      <protection hidden="1"/>
    </xf>
    <xf numFmtId="2" fontId="3" fillId="6" borderId="16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4" applyFont="1" applyFill="1" applyBorder="1" applyAlignment="1">
      <alignment horizontal="left" vertical="center" wrapText="1"/>
    </xf>
    <xf numFmtId="0" fontId="17" fillId="0" borderId="16" xfId="0" applyFont="1" applyBorder="1" applyAlignment="1">
      <alignment wrapText="1"/>
    </xf>
    <xf numFmtId="0" fontId="2" fillId="2" borderId="2" xfId="4" applyFont="1" applyFill="1" applyBorder="1" applyAlignment="1" applyProtection="1">
      <alignment horizontal="center" vertical="center"/>
      <protection hidden="1"/>
    </xf>
    <xf numFmtId="0" fontId="7" fillId="3" borderId="0" xfId="4" applyFont="1" applyFill="1" applyAlignment="1" applyProtection="1">
      <alignment horizontal="center" vertical="center" wrapText="1"/>
      <protection hidden="1"/>
    </xf>
    <xf numFmtId="43" fontId="9" fillId="4" borderId="2" xfId="1" applyFont="1" applyFill="1" applyBorder="1" applyAlignment="1" applyProtection="1">
      <alignment horizontal="center" vertical="center"/>
      <protection hidden="1"/>
    </xf>
    <xf numFmtId="166" fontId="15" fillId="0" borderId="0" xfId="0" applyNumberFormat="1" applyFont="1" applyAlignment="1">
      <alignment horizontal="center"/>
    </xf>
    <xf numFmtId="43" fontId="1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9" fontId="3" fillId="0" borderId="5" xfId="3" applyFont="1" applyFill="1" applyBorder="1" applyAlignment="1" applyProtection="1">
      <alignment vertical="center" wrapText="1"/>
      <protection locked="0"/>
    </xf>
    <xf numFmtId="165" fontId="3" fillId="0" borderId="6" xfId="2" applyNumberFormat="1" applyFont="1" applyFill="1" applyBorder="1" applyAlignment="1" applyProtection="1">
      <alignment horizontal="right" vertical="center" wrapText="1"/>
      <protection hidden="1"/>
    </xf>
    <xf numFmtId="9" fontId="3" fillId="0" borderId="2" xfId="3" applyNumberFormat="1" applyFont="1" applyFill="1" applyBorder="1" applyAlignment="1" applyProtection="1">
      <alignment horizontal="right" vertical="center" wrapText="1"/>
      <protection locked="0"/>
    </xf>
    <xf numFmtId="9" fontId="3" fillId="0" borderId="2" xfId="3" applyFont="1" applyFill="1" applyBorder="1" applyAlignment="1" applyProtection="1">
      <alignment horizontal="right" vertical="center" wrapText="1"/>
      <protection locked="0"/>
    </xf>
    <xf numFmtId="39" fontId="12" fillId="3" borderId="5" xfId="4" applyNumberFormat="1" applyFont="1" applyFill="1" applyBorder="1" applyAlignment="1" applyProtection="1">
      <alignment horizontal="left" vertical="center" wrapText="1"/>
      <protection hidden="1"/>
    </xf>
    <xf numFmtId="2" fontId="7" fillId="0" borderId="16" xfId="5" applyNumberFormat="1" applyFont="1" applyFill="1" applyBorder="1" applyAlignment="1">
      <alignment horizontal="center" vertical="center" wrapText="1"/>
    </xf>
    <xf numFmtId="0" fontId="7" fillId="0" borderId="16" xfId="4" applyFont="1" applyFill="1" applyBorder="1" applyAlignment="1">
      <alignment horizontal="center" vertical="center" wrapText="1"/>
    </xf>
    <xf numFmtId="49" fontId="7" fillId="0" borderId="16" xfId="4" applyNumberFormat="1" applyFont="1" applyFill="1" applyBorder="1" applyAlignment="1" applyProtection="1">
      <alignment horizontal="center" vertical="center" wrapText="1"/>
      <protection hidden="1"/>
    </xf>
    <xf numFmtId="166" fontId="8" fillId="0" borderId="20" xfId="4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4" applyNumberFormat="1" applyFont="1" applyFill="1" applyBorder="1" applyAlignment="1" applyProtection="1">
      <alignment horizontal="left" vertical="center" wrapText="1"/>
      <protection hidden="1"/>
    </xf>
    <xf numFmtId="49" fontId="7" fillId="0" borderId="17" xfId="4" applyNumberFormat="1" applyFont="1" applyFill="1" applyBorder="1" applyAlignment="1" applyProtection="1">
      <alignment horizontal="center" vertical="center" wrapText="1"/>
      <protection hidden="1"/>
    </xf>
    <xf numFmtId="49" fontId="7" fillId="0" borderId="18" xfId="4" applyNumberFormat="1" applyFont="1" applyFill="1" applyBorder="1" applyAlignment="1" applyProtection="1">
      <alignment horizontal="center" vertical="center" wrapText="1"/>
      <protection hidden="1"/>
    </xf>
    <xf numFmtId="49" fontId="7" fillId="0" borderId="19" xfId="4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4" applyFont="1" applyFill="1" applyBorder="1" applyAlignment="1">
      <alignment horizontal="center" vertical="center" wrapText="1"/>
    </xf>
    <xf numFmtId="0" fontId="7" fillId="0" borderId="19" xfId="4" applyFont="1" applyFill="1" applyBorder="1" applyAlignment="1">
      <alignment horizontal="center" vertical="center" wrapText="1"/>
    </xf>
  </cellXfs>
  <cellStyles count="7">
    <cellStyle name="Comma" xfId="1" builtinId="3"/>
    <cellStyle name="Comma 3 2" xfId="5" xr:uid="{3EE313ED-070B-48DA-8419-EF4A77924E32}"/>
    <cellStyle name="Currency" xfId="2" builtinId="4"/>
    <cellStyle name="Currency 2 2" xfId="6" xr:uid="{132D2CDC-75CF-4051-A5F0-2B406CCACAE2}"/>
    <cellStyle name="Normal" xfId="0" builtinId="0"/>
    <cellStyle name="Normal 2" xfId="4" xr:uid="{B7B76AC0-56A9-4567-A6A5-3C242611D079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ement/Desktop/zura/2024/aversi/&#4310;&#4308;&#4307;&#4304;&#4315;&#4334;&#4308;&#4307;&#4309;&#4308;&#4314;&#4317;&#4305;&#4304;/&#4328;&#4308;&#4321;&#4320;&#4323;&#4314;&#4308;&#4305;&#4304;/&#4328;&#4308;&#4321;&#4320;&#4323;&#4314;&#4308;&#4305;&#4304;%201/CMC/01%20&#4306;&#4304;&#4308;&#4320;&#4311;&#4312;&#4304;&#4316;&#4308;&#4305;&#4323;&#4314;&#4312;%20&#4334;&#4304;&#4320;&#4335;&#4311;&#4304;&#4326;&#4320;&#4312;&#4330;&#4334;&#4309;&#4304;%20(05.07.202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Analysis Sheet"/>
      <sheetName val="1. მოსამზადებელი სამუშაოები"/>
      <sheetName val="2. კონსტრუქციული ნაწილი"/>
      <sheetName val="3. არქიტექტურული ნაწილი"/>
      <sheetName val="4. დამატებითი სამუშაოები"/>
      <sheetName val="5. გარე კეთილმოწყობა"/>
      <sheetName val="Unit Price Assumptions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  <sheetName val="101"/>
      <sheetName val="102"/>
      <sheetName val="103"/>
      <sheetName val="104"/>
      <sheetName val="105"/>
      <sheetName val="106"/>
      <sheetName val="107"/>
      <sheetName val="108"/>
      <sheetName val="109"/>
      <sheetName val="110"/>
      <sheetName val="01 გაერთიანებული ხარჯთაღრიცხვა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AVERSI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E105A-6B6C-4750-BCEC-7A15CFAFDC17}">
  <dimension ref="A1:P70"/>
  <sheetViews>
    <sheetView tabSelected="1" zoomScale="90" zoomScaleNormal="90" workbookViewId="0">
      <selection activeCell="I64" sqref="I64"/>
    </sheetView>
  </sheetViews>
  <sheetFormatPr defaultRowHeight="14.4" x14ac:dyDescent="0.3"/>
  <cols>
    <col min="1" max="1" width="4.5546875" customWidth="1"/>
    <col min="2" max="2" width="5.5546875" customWidth="1"/>
    <col min="3" max="3" width="62.21875" customWidth="1"/>
    <col min="4" max="4" width="8.21875" customWidth="1"/>
    <col min="5" max="5" width="9.44140625" style="139" customWidth="1"/>
    <col min="6" max="9" width="12.6640625" customWidth="1"/>
    <col min="10" max="10" width="14.44140625" customWidth="1"/>
    <col min="11" max="13" width="12.6640625" customWidth="1"/>
  </cols>
  <sheetData>
    <row r="1" spans="1:14" s="6" customFormat="1" ht="30" thickBot="1" x14ac:dyDescent="0.35">
      <c r="A1" s="1" t="str">
        <f>'[1]Unit Price Assumptions'!A1</f>
        <v>AVERSI</v>
      </c>
      <c r="B1" s="2"/>
      <c r="C1" s="3"/>
      <c r="D1" s="3"/>
      <c r="E1" s="133"/>
      <c r="F1" s="3"/>
      <c r="G1" s="4"/>
      <c r="H1" s="5"/>
      <c r="I1" s="5"/>
      <c r="J1" s="5"/>
      <c r="K1" s="5"/>
      <c r="L1" s="5"/>
      <c r="M1" s="5"/>
    </row>
    <row r="2" spans="1:14" s="6" customFormat="1" ht="27.6" customHeight="1" thickBot="1" x14ac:dyDescent="0.35">
      <c r="G2" s="8"/>
      <c r="H2" s="9"/>
      <c r="I2" s="10" t="s">
        <v>0</v>
      </c>
      <c r="J2" s="11"/>
      <c r="K2" s="11"/>
      <c r="L2" s="11"/>
      <c r="M2" s="12"/>
    </row>
    <row r="3" spans="1:14" s="6" customFormat="1" ht="31.8" customHeight="1" thickBot="1" x14ac:dyDescent="0.35">
      <c r="A3" s="148" t="s">
        <v>86</v>
      </c>
      <c r="B3" s="149"/>
      <c r="C3" s="149"/>
      <c r="D3" s="149"/>
      <c r="E3" s="149"/>
      <c r="F3" s="149"/>
      <c r="G3" s="14"/>
      <c r="H3" s="9"/>
      <c r="I3" s="15" t="s">
        <v>1</v>
      </c>
      <c r="J3" s="144">
        <f>M68</f>
        <v>0</v>
      </c>
      <c r="K3" s="16"/>
      <c r="L3" s="16"/>
      <c r="M3" s="17"/>
    </row>
    <row r="4" spans="1:14" s="6" customFormat="1" ht="11.4" customHeight="1" thickBot="1" x14ac:dyDescent="0.35">
      <c r="A4" s="13"/>
      <c r="B4" s="7"/>
      <c r="C4" s="18"/>
      <c r="D4" s="19"/>
      <c r="E4" s="134"/>
      <c r="F4" s="20"/>
      <c r="G4" s="21"/>
      <c r="H4" s="9"/>
      <c r="I4" s="22"/>
      <c r="J4" s="23"/>
      <c r="K4" s="23"/>
      <c r="L4" s="23"/>
      <c r="M4" s="24"/>
    </row>
    <row r="5" spans="1:14" s="6" customFormat="1" ht="15" thickBot="1" x14ac:dyDescent="0.35">
      <c r="A5" s="25"/>
      <c r="B5" s="26"/>
      <c r="C5" s="27"/>
      <c r="D5" s="26"/>
      <c r="E5" s="26"/>
      <c r="F5" s="28"/>
      <c r="G5" s="29"/>
      <c r="H5" s="30"/>
      <c r="I5" s="29"/>
      <c r="J5" s="31"/>
      <c r="K5" s="32"/>
      <c r="L5" s="31"/>
      <c r="M5" s="32"/>
    </row>
    <row r="6" spans="1:14" s="6" customFormat="1" ht="24.6" thickBot="1" x14ac:dyDescent="0.35">
      <c r="A6" s="33" t="s">
        <v>2</v>
      </c>
      <c r="B6" s="34" t="s">
        <v>3</v>
      </c>
      <c r="C6" s="52" t="s">
        <v>4</v>
      </c>
      <c r="D6" s="53" t="s">
        <v>5</v>
      </c>
      <c r="E6" s="54" t="s">
        <v>6</v>
      </c>
      <c r="F6" s="36"/>
      <c r="G6" s="37" t="s">
        <v>7</v>
      </c>
      <c r="H6" s="38"/>
      <c r="I6" s="35" t="s">
        <v>8</v>
      </c>
      <c r="J6" s="36"/>
      <c r="K6" s="39" t="s">
        <v>9</v>
      </c>
      <c r="L6" s="12"/>
      <c r="M6" s="40" t="s">
        <v>10</v>
      </c>
    </row>
    <row r="7" spans="1:14" s="6" customFormat="1" ht="28.2" thickBot="1" x14ac:dyDescent="0.35">
      <c r="A7" s="41"/>
      <c r="B7" s="42"/>
      <c r="C7" s="55"/>
      <c r="D7" s="56"/>
      <c r="E7" s="36" t="s">
        <v>11</v>
      </c>
      <c r="F7" s="43" t="s">
        <v>12</v>
      </c>
      <c r="G7" s="44" t="s">
        <v>13</v>
      </c>
      <c r="H7" s="45" t="s">
        <v>12</v>
      </c>
      <c r="I7" s="46" t="s">
        <v>13</v>
      </c>
      <c r="J7" s="47" t="s">
        <v>12</v>
      </c>
      <c r="K7" s="46" t="s">
        <v>13</v>
      </c>
      <c r="L7" s="47" t="s">
        <v>12</v>
      </c>
      <c r="M7" s="48"/>
    </row>
    <row r="8" spans="1:14" s="6" customFormat="1" ht="15" thickBot="1" x14ac:dyDescent="0.35">
      <c r="A8" s="49" t="s">
        <v>14</v>
      </c>
      <c r="B8" s="50" t="s">
        <v>15</v>
      </c>
      <c r="C8" s="57" t="s">
        <v>16</v>
      </c>
      <c r="D8" s="58" t="s">
        <v>17</v>
      </c>
      <c r="E8" s="59" t="s">
        <v>18</v>
      </c>
      <c r="F8" s="50" t="s">
        <v>19</v>
      </c>
      <c r="G8" s="50" t="s">
        <v>20</v>
      </c>
      <c r="H8" s="51" t="s">
        <v>21</v>
      </c>
      <c r="I8" s="50" t="s">
        <v>22</v>
      </c>
      <c r="J8" s="51" t="s">
        <v>23</v>
      </c>
      <c r="K8" s="51" t="s">
        <v>24</v>
      </c>
      <c r="L8" s="51" t="s">
        <v>25</v>
      </c>
      <c r="M8" s="50" t="s">
        <v>26</v>
      </c>
    </row>
    <row r="9" spans="1:14" s="6" customFormat="1" ht="39.6" customHeight="1" x14ac:dyDescent="0.3">
      <c r="A9" s="102"/>
      <c r="B9" s="103"/>
      <c r="C9" s="103"/>
      <c r="D9" s="104"/>
      <c r="E9" s="135"/>
      <c r="F9" s="103"/>
      <c r="G9" s="103"/>
      <c r="H9" s="103"/>
      <c r="I9" s="103"/>
      <c r="J9" s="103"/>
      <c r="K9" s="103"/>
      <c r="L9" s="103"/>
      <c r="M9" s="105"/>
    </row>
    <row r="10" spans="1:14" s="61" customFormat="1" ht="18" customHeight="1" x14ac:dyDescent="0.3">
      <c r="A10" s="122"/>
      <c r="B10" s="123"/>
      <c r="C10" s="124" t="s">
        <v>42</v>
      </c>
      <c r="D10" s="125"/>
      <c r="E10" s="125"/>
      <c r="F10" s="126"/>
      <c r="G10" s="127"/>
      <c r="H10" s="128"/>
      <c r="I10" s="127"/>
      <c r="J10" s="129"/>
      <c r="K10" s="130"/>
      <c r="L10" s="129"/>
      <c r="M10" s="129"/>
      <c r="N10" s="60"/>
    </row>
    <row r="11" spans="1:14" s="61" customFormat="1" ht="18" customHeight="1" x14ac:dyDescent="0.3">
      <c r="A11" s="106" t="s">
        <v>14</v>
      </c>
      <c r="B11" s="107"/>
      <c r="C11" s="108" t="s">
        <v>40</v>
      </c>
      <c r="D11" s="109" t="s">
        <v>38</v>
      </c>
      <c r="E11" s="109"/>
      <c r="F11" s="110">
        <v>65</v>
      </c>
      <c r="G11" s="111"/>
      <c r="H11" s="112"/>
      <c r="I11" s="112"/>
      <c r="J11" s="113">
        <f>I11*F11</f>
        <v>0</v>
      </c>
      <c r="K11" s="114"/>
      <c r="L11" s="113"/>
      <c r="M11" s="113">
        <f>L11+J11+H11</f>
        <v>0</v>
      </c>
      <c r="N11" s="60" t="s">
        <v>61</v>
      </c>
    </row>
    <row r="12" spans="1:14" s="61" customFormat="1" ht="18" customHeight="1" x14ac:dyDescent="0.3">
      <c r="A12" s="106" t="s">
        <v>15</v>
      </c>
      <c r="B12" s="107"/>
      <c r="C12" s="108" t="s">
        <v>41</v>
      </c>
      <c r="D12" s="109" t="s">
        <v>28</v>
      </c>
      <c r="E12" s="109"/>
      <c r="F12" s="110">
        <v>250</v>
      </c>
      <c r="G12" s="111"/>
      <c r="H12" s="112"/>
      <c r="I12" s="112"/>
      <c r="J12" s="113">
        <f t="shared" ref="J12:J50" si="0">I12*F12</f>
        <v>0</v>
      </c>
      <c r="K12" s="114"/>
      <c r="L12" s="113"/>
      <c r="M12" s="113">
        <f t="shared" ref="M12:M52" si="1">L12+J12+H12</f>
        <v>0</v>
      </c>
      <c r="N12" s="60" t="s">
        <v>61</v>
      </c>
    </row>
    <row r="13" spans="1:14" s="61" customFormat="1" ht="16.8" customHeight="1" x14ac:dyDescent="0.3">
      <c r="A13" s="122"/>
      <c r="B13" s="123"/>
      <c r="C13" s="124" t="s">
        <v>43</v>
      </c>
      <c r="D13" s="125"/>
      <c r="E13" s="125"/>
      <c r="F13" s="126"/>
      <c r="G13" s="127"/>
      <c r="H13" s="128"/>
      <c r="I13" s="127"/>
      <c r="J13" s="129"/>
      <c r="K13" s="130"/>
      <c r="L13" s="129"/>
      <c r="M13" s="129"/>
      <c r="N13" s="60"/>
    </row>
    <row r="14" spans="1:14" s="61" customFormat="1" ht="18" customHeight="1" x14ac:dyDescent="0.3">
      <c r="A14" s="150" t="s">
        <v>16</v>
      </c>
      <c r="B14" s="107"/>
      <c r="C14" s="108" t="s">
        <v>44</v>
      </c>
      <c r="D14" s="109" t="s">
        <v>28</v>
      </c>
      <c r="E14" s="109"/>
      <c r="F14" s="110">
        <v>250</v>
      </c>
      <c r="G14" s="111"/>
      <c r="H14" s="112"/>
      <c r="I14" s="112"/>
      <c r="J14" s="113">
        <f t="shared" si="0"/>
        <v>0</v>
      </c>
      <c r="K14" s="114"/>
      <c r="L14" s="113"/>
      <c r="M14" s="113">
        <f t="shared" si="1"/>
        <v>0</v>
      </c>
      <c r="N14" s="60"/>
    </row>
    <row r="15" spans="1:14" s="61" customFormat="1" ht="18" customHeight="1" x14ac:dyDescent="0.3">
      <c r="A15" s="151"/>
      <c r="B15" s="107"/>
      <c r="C15" s="115" t="s">
        <v>45</v>
      </c>
      <c r="D15" s="109" t="s">
        <v>37</v>
      </c>
      <c r="E15" s="109">
        <f>0.03*1.2</f>
        <v>3.5999999999999997E-2</v>
      </c>
      <c r="F15" s="116">
        <f>E15*F14</f>
        <v>9</v>
      </c>
      <c r="G15" s="111"/>
      <c r="H15" s="111">
        <f>F15*G15</f>
        <v>0</v>
      </c>
      <c r="I15" s="112"/>
      <c r="J15" s="113"/>
      <c r="K15" s="114"/>
      <c r="L15" s="113"/>
      <c r="M15" s="113">
        <f t="shared" si="1"/>
        <v>0</v>
      </c>
      <c r="N15" s="60"/>
    </row>
    <row r="16" spans="1:14" s="61" customFormat="1" ht="18" customHeight="1" x14ac:dyDescent="0.3">
      <c r="A16" s="151"/>
      <c r="B16" s="107"/>
      <c r="C16" s="115" t="s">
        <v>46</v>
      </c>
      <c r="D16" s="109" t="s">
        <v>54</v>
      </c>
      <c r="E16" s="109">
        <f>0.03*0.3</f>
        <v>8.9999999999999993E-3</v>
      </c>
      <c r="F16" s="116">
        <f>E16*F14</f>
        <v>2.25</v>
      </c>
      <c r="G16" s="111"/>
      <c r="H16" s="111">
        <f t="shared" ref="H16:H49" si="2">F16*G16</f>
        <v>0</v>
      </c>
      <c r="I16" s="112"/>
      <c r="J16" s="113"/>
      <c r="K16" s="114"/>
      <c r="L16" s="113"/>
      <c r="M16" s="113">
        <f t="shared" si="1"/>
        <v>0</v>
      </c>
      <c r="N16" s="60"/>
    </row>
    <row r="17" spans="1:16" s="61" customFormat="1" ht="18" customHeight="1" x14ac:dyDescent="0.3">
      <c r="A17" s="152"/>
      <c r="B17" s="107"/>
      <c r="C17" s="115" t="s">
        <v>47</v>
      </c>
      <c r="D17" s="109" t="s">
        <v>55</v>
      </c>
      <c r="E17" s="109">
        <v>0.5</v>
      </c>
      <c r="F17" s="116">
        <f>E17*F14</f>
        <v>125</v>
      </c>
      <c r="G17" s="111"/>
      <c r="H17" s="111">
        <f t="shared" si="2"/>
        <v>0</v>
      </c>
      <c r="I17" s="112"/>
      <c r="J17" s="113"/>
      <c r="K17" s="114"/>
      <c r="L17" s="113"/>
      <c r="M17" s="113">
        <f t="shared" si="1"/>
        <v>0</v>
      </c>
      <c r="N17" s="60"/>
    </row>
    <row r="18" spans="1:16" s="61" customFormat="1" ht="18" customHeight="1" x14ac:dyDescent="0.3">
      <c r="A18" s="150" t="s">
        <v>17</v>
      </c>
      <c r="B18" s="107"/>
      <c r="C18" s="108" t="s">
        <v>68</v>
      </c>
      <c r="D18" s="109" t="s">
        <v>28</v>
      </c>
      <c r="E18" s="109"/>
      <c r="F18" s="110">
        <v>250</v>
      </c>
      <c r="G18" s="111"/>
      <c r="H18" s="111"/>
      <c r="I18" s="112"/>
      <c r="J18" s="113">
        <f t="shared" si="0"/>
        <v>0</v>
      </c>
      <c r="K18" s="114"/>
      <c r="L18" s="113"/>
      <c r="M18" s="113">
        <f t="shared" si="1"/>
        <v>0</v>
      </c>
      <c r="N18" s="60"/>
    </row>
    <row r="19" spans="1:16" s="61" customFormat="1" ht="18" customHeight="1" x14ac:dyDescent="0.3">
      <c r="A19" s="151"/>
      <c r="B19" s="107"/>
      <c r="C19" s="115" t="s">
        <v>56</v>
      </c>
      <c r="D19" s="109" t="s">
        <v>57</v>
      </c>
      <c r="E19" s="109">
        <v>4</v>
      </c>
      <c r="F19" s="116">
        <f>E19*F18</f>
        <v>1000</v>
      </c>
      <c r="G19" s="111"/>
      <c r="H19" s="111">
        <f t="shared" si="2"/>
        <v>0</v>
      </c>
      <c r="I19" s="112"/>
      <c r="J19" s="113"/>
      <c r="K19" s="114"/>
      <c r="L19" s="113"/>
      <c r="M19" s="113">
        <f t="shared" si="1"/>
        <v>0</v>
      </c>
      <c r="N19" s="60"/>
    </row>
    <row r="20" spans="1:16" s="61" customFormat="1" ht="18" customHeight="1" x14ac:dyDescent="0.3">
      <c r="A20" s="151"/>
      <c r="B20" s="107"/>
      <c r="C20" s="115" t="s">
        <v>45</v>
      </c>
      <c r="D20" s="109" t="s">
        <v>37</v>
      </c>
      <c r="E20" s="109">
        <f>0.02*1.2</f>
        <v>2.4E-2</v>
      </c>
      <c r="F20" s="116">
        <f>E20*F18</f>
        <v>6</v>
      </c>
      <c r="G20" s="111"/>
      <c r="H20" s="111">
        <f t="shared" si="2"/>
        <v>0</v>
      </c>
      <c r="I20" s="112"/>
      <c r="J20" s="113"/>
      <c r="K20" s="114"/>
      <c r="L20" s="113"/>
      <c r="M20" s="113">
        <f t="shared" si="1"/>
        <v>0</v>
      </c>
      <c r="N20" s="60"/>
    </row>
    <row r="21" spans="1:16" s="61" customFormat="1" ht="18" customHeight="1" x14ac:dyDescent="0.3">
      <c r="A21" s="151"/>
      <c r="B21" s="107"/>
      <c r="C21" s="115" t="s">
        <v>58</v>
      </c>
      <c r="D21" s="109" t="s">
        <v>59</v>
      </c>
      <c r="E21" s="109">
        <v>0.3</v>
      </c>
      <c r="F21" s="116">
        <f>E21*F18</f>
        <v>75</v>
      </c>
      <c r="G21" s="111"/>
      <c r="H21" s="111">
        <f t="shared" si="2"/>
        <v>0</v>
      </c>
      <c r="I21" s="112"/>
      <c r="J21" s="113"/>
      <c r="K21" s="114"/>
      <c r="L21" s="113"/>
      <c r="M21" s="113">
        <f t="shared" si="1"/>
        <v>0</v>
      </c>
      <c r="N21" s="60"/>
    </row>
    <row r="22" spans="1:16" s="61" customFormat="1" ht="18" customHeight="1" x14ac:dyDescent="0.3">
      <c r="A22" s="152"/>
      <c r="B22" s="107"/>
      <c r="C22" s="115" t="s">
        <v>47</v>
      </c>
      <c r="D22" s="109" t="s">
        <v>55</v>
      </c>
      <c r="E22" s="109">
        <v>0.5</v>
      </c>
      <c r="F22" s="116">
        <f>E22*F18</f>
        <v>125</v>
      </c>
      <c r="G22" s="111"/>
      <c r="H22" s="111">
        <f t="shared" si="2"/>
        <v>0</v>
      </c>
      <c r="I22" s="112"/>
      <c r="J22" s="113"/>
      <c r="K22" s="114"/>
      <c r="L22" s="113"/>
      <c r="M22" s="113">
        <f t="shared" si="1"/>
        <v>0</v>
      </c>
      <c r="N22" s="60"/>
    </row>
    <row r="23" spans="1:16" s="61" customFormat="1" ht="18" customHeight="1" x14ac:dyDescent="0.3">
      <c r="A23" s="150" t="s">
        <v>18</v>
      </c>
      <c r="B23" s="107"/>
      <c r="C23" s="108" t="s">
        <v>60</v>
      </c>
      <c r="D23" s="109" t="s">
        <v>28</v>
      </c>
      <c r="E23" s="109"/>
      <c r="F23" s="110">
        <v>650</v>
      </c>
      <c r="G23" s="111"/>
      <c r="H23" s="111"/>
      <c r="I23" s="112"/>
      <c r="J23" s="113">
        <f t="shared" si="0"/>
        <v>0</v>
      </c>
      <c r="K23" s="114"/>
      <c r="L23" s="113"/>
      <c r="M23" s="113">
        <f t="shared" si="1"/>
        <v>0</v>
      </c>
      <c r="N23" s="60" t="s">
        <v>61</v>
      </c>
    </row>
    <row r="24" spans="1:16" s="61" customFormat="1" ht="18" customHeight="1" x14ac:dyDescent="0.3">
      <c r="A24" s="151"/>
      <c r="B24" s="107"/>
      <c r="C24" s="115" t="s">
        <v>62</v>
      </c>
      <c r="D24" s="109" t="s">
        <v>57</v>
      </c>
      <c r="E24" s="109">
        <f>0.65</f>
        <v>0.65</v>
      </c>
      <c r="F24" s="116">
        <f>E24*F23</f>
        <v>422.5</v>
      </c>
      <c r="G24" s="111"/>
      <c r="H24" s="111">
        <f t="shared" si="2"/>
        <v>0</v>
      </c>
      <c r="I24" s="112"/>
      <c r="J24" s="113"/>
      <c r="K24" s="114"/>
      <c r="L24" s="113"/>
      <c r="M24" s="113">
        <f t="shared" si="1"/>
        <v>0</v>
      </c>
      <c r="N24" s="60"/>
    </row>
    <row r="25" spans="1:16" s="61" customFormat="1" ht="18" customHeight="1" x14ac:dyDescent="0.3">
      <c r="A25" s="152"/>
      <c r="B25" s="107"/>
      <c r="C25" s="115" t="s">
        <v>47</v>
      </c>
      <c r="D25" s="109" t="s">
        <v>55</v>
      </c>
      <c r="E25" s="109">
        <v>0.5</v>
      </c>
      <c r="F25" s="116">
        <f>E25*F23</f>
        <v>325</v>
      </c>
      <c r="G25" s="111"/>
      <c r="H25" s="111">
        <f t="shared" si="2"/>
        <v>0</v>
      </c>
      <c r="I25" s="112"/>
      <c r="J25" s="113"/>
      <c r="K25" s="114"/>
      <c r="L25" s="113"/>
      <c r="M25" s="113">
        <f t="shared" si="1"/>
        <v>0</v>
      </c>
      <c r="N25" s="60"/>
    </row>
    <row r="26" spans="1:16" s="61" customFormat="1" ht="18" customHeight="1" x14ac:dyDescent="0.3">
      <c r="A26" s="150" t="s">
        <v>19</v>
      </c>
      <c r="B26" s="107"/>
      <c r="C26" s="108" t="s">
        <v>48</v>
      </c>
      <c r="D26" s="109" t="s">
        <v>38</v>
      </c>
      <c r="E26" s="109"/>
      <c r="F26" s="110">
        <v>65</v>
      </c>
      <c r="G26" s="111"/>
      <c r="H26" s="111"/>
      <c r="I26" s="112"/>
      <c r="J26" s="113">
        <f t="shared" si="0"/>
        <v>0</v>
      </c>
      <c r="K26" s="114"/>
      <c r="L26" s="113"/>
      <c r="M26" s="113">
        <f t="shared" si="1"/>
        <v>0</v>
      </c>
    </row>
    <row r="27" spans="1:16" s="61" customFormat="1" ht="18" customHeight="1" x14ac:dyDescent="0.3">
      <c r="A27" s="151"/>
      <c r="B27" s="107"/>
      <c r="C27" s="115" t="s">
        <v>49</v>
      </c>
      <c r="D27" s="109" t="s">
        <v>38</v>
      </c>
      <c r="E27" s="109">
        <v>1.05</v>
      </c>
      <c r="F27" s="116">
        <f>E27*F26</f>
        <v>68.25</v>
      </c>
      <c r="G27" s="111"/>
      <c r="H27" s="111">
        <f t="shared" si="2"/>
        <v>0</v>
      </c>
      <c r="I27" s="111"/>
      <c r="J27" s="113"/>
      <c r="K27" s="114"/>
      <c r="L27" s="113"/>
      <c r="M27" s="113">
        <f t="shared" si="1"/>
        <v>0</v>
      </c>
    </row>
    <row r="28" spans="1:16" s="61" customFormat="1" ht="18" customHeight="1" x14ac:dyDescent="0.3">
      <c r="A28" s="151"/>
      <c r="B28" s="107"/>
      <c r="C28" s="115" t="s">
        <v>51</v>
      </c>
      <c r="D28" s="109" t="s">
        <v>63</v>
      </c>
      <c r="E28" s="109"/>
      <c r="F28" s="116">
        <v>10</v>
      </c>
      <c r="G28" s="111"/>
      <c r="H28" s="111">
        <f t="shared" si="2"/>
        <v>0</v>
      </c>
      <c r="I28" s="111"/>
      <c r="J28" s="113"/>
      <c r="K28" s="114"/>
      <c r="L28" s="113"/>
      <c r="M28" s="113">
        <f t="shared" si="1"/>
        <v>0</v>
      </c>
    </row>
    <row r="29" spans="1:16" s="61" customFormat="1" ht="18" customHeight="1" x14ac:dyDescent="0.3">
      <c r="A29" s="151"/>
      <c r="B29" s="107"/>
      <c r="C29" s="115" t="s">
        <v>64</v>
      </c>
      <c r="D29" s="109" t="s">
        <v>63</v>
      </c>
      <c r="E29" s="109"/>
      <c r="F29" s="116">
        <v>5</v>
      </c>
      <c r="G29" s="111"/>
      <c r="H29" s="111">
        <f t="shared" si="2"/>
        <v>0</v>
      </c>
      <c r="I29" s="111"/>
      <c r="J29" s="113"/>
      <c r="K29" s="114"/>
      <c r="L29" s="113"/>
      <c r="M29" s="113">
        <f t="shared" si="1"/>
        <v>0</v>
      </c>
    </row>
    <row r="30" spans="1:16" s="61" customFormat="1" ht="18" customHeight="1" x14ac:dyDescent="0.3">
      <c r="A30" s="152"/>
      <c r="B30" s="107"/>
      <c r="C30" s="115" t="s">
        <v>50</v>
      </c>
      <c r="D30" s="109" t="s">
        <v>55</v>
      </c>
      <c r="E30" s="109">
        <v>1</v>
      </c>
      <c r="F30" s="116">
        <f>E30*F26</f>
        <v>65</v>
      </c>
      <c r="G30" s="111"/>
      <c r="H30" s="111">
        <f t="shared" si="2"/>
        <v>0</v>
      </c>
      <c r="I30" s="111"/>
      <c r="J30" s="113"/>
      <c r="K30" s="114"/>
      <c r="L30" s="113"/>
      <c r="M30" s="113">
        <f t="shared" si="1"/>
        <v>0</v>
      </c>
    </row>
    <row r="31" spans="1:16" s="61" customFormat="1" ht="17.399999999999999" customHeight="1" x14ac:dyDescent="0.3">
      <c r="A31" s="122"/>
      <c r="B31" s="123"/>
      <c r="C31" s="124" t="s">
        <v>66</v>
      </c>
      <c r="D31" s="125"/>
      <c r="E31" s="125"/>
      <c r="F31" s="126"/>
      <c r="G31" s="127"/>
      <c r="H31" s="127"/>
      <c r="I31" s="127"/>
      <c r="J31" s="129"/>
      <c r="K31" s="130"/>
      <c r="L31" s="129"/>
      <c r="M31" s="129"/>
    </row>
    <row r="32" spans="1:16" s="61" customFormat="1" ht="15.6" customHeight="1" x14ac:dyDescent="0.3">
      <c r="A32" s="153">
        <v>7</v>
      </c>
      <c r="B32" s="117"/>
      <c r="C32" s="108" t="s">
        <v>87</v>
      </c>
      <c r="D32" s="121" t="s">
        <v>37</v>
      </c>
      <c r="E32" s="119"/>
      <c r="F32" s="145">
        <f>2.5*2.5*2.3*1.4*4</f>
        <v>80.499999999999986</v>
      </c>
      <c r="G32" s="111"/>
      <c r="H32" s="111"/>
      <c r="I32" s="113"/>
      <c r="J32" s="113">
        <f t="shared" si="0"/>
        <v>0</v>
      </c>
      <c r="K32" s="114"/>
      <c r="L32" s="113"/>
      <c r="M32" s="113">
        <f t="shared" si="1"/>
        <v>0</v>
      </c>
      <c r="O32" s="62"/>
      <c r="P32" s="62"/>
    </row>
    <row r="33" spans="1:16" s="61" customFormat="1" ht="15.6" customHeight="1" x14ac:dyDescent="0.3">
      <c r="A33" s="154"/>
      <c r="B33" s="117"/>
      <c r="C33" s="115" t="s">
        <v>69</v>
      </c>
      <c r="D33" s="121" t="s">
        <v>70</v>
      </c>
      <c r="E33" s="119"/>
      <c r="F33" s="120">
        <v>4</v>
      </c>
      <c r="G33" s="111"/>
      <c r="H33" s="111"/>
      <c r="I33" s="113"/>
      <c r="J33" s="113"/>
      <c r="K33" s="113"/>
      <c r="L33" s="113">
        <f>F33*K33</f>
        <v>0</v>
      </c>
      <c r="M33" s="113">
        <f t="shared" si="1"/>
        <v>0</v>
      </c>
      <c r="O33" s="62"/>
      <c r="P33" s="62"/>
    </row>
    <row r="34" spans="1:16" s="61" customFormat="1" ht="15.6" customHeight="1" x14ac:dyDescent="0.3">
      <c r="A34" s="146">
        <v>8</v>
      </c>
      <c r="B34" s="117"/>
      <c r="C34" s="108" t="s">
        <v>67</v>
      </c>
      <c r="D34" s="121" t="s">
        <v>63</v>
      </c>
      <c r="E34" s="119"/>
      <c r="F34" s="145">
        <v>4</v>
      </c>
      <c r="G34" s="111"/>
      <c r="H34" s="111"/>
      <c r="I34" s="113"/>
      <c r="J34" s="113">
        <f t="shared" si="0"/>
        <v>0</v>
      </c>
      <c r="K34" s="114"/>
      <c r="L34" s="113"/>
      <c r="M34" s="113">
        <f t="shared" si="1"/>
        <v>0</v>
      </c>
      <c r="O34" s="62"/>
      <c r="P34" s="62"/>
    </row>
    <row r="35" spans="1:16" s="61" customFormat="1" ht="15.6" customHeight="1" x14ac:dyDescent="0.3">
      <c r="A35" s="146"/>
      <c r="B35" s="117"/>
      <c r="C35" s="115" t="s">
        <v>71</v>
      </c>
      <c r="D35" s="121" t="s">
        <v>63</v>
      </c>
      <c r="E35" s="119"/>
      <c r="F35" s="120">
        <v>8</v>
      </c>
      <c r="G35" s="111"/>
      <c r="H35" s="111">
        <f t="shared" si="2"/>
        <v>0</v>
      </c>
      <c r="I35" s="113"/>
      <c r="J35" s="113"/>
      <c r="K35" s="114"/>
      <c r="L35" s="113"/>
      <c r="M35" s="113">
        <f t="shared" si="1"/>
        <v>0</v>
      </c>
      <c r="O35" s="62"/>
      <c r="P35" s="62"/>
    </row>
    <row r="36" spans="1:16" s="61" customFormat="1" ht="15.6" customHeight="1" x14ac:dyDescent="0.3">
      <c r="A36" s="146"/>
      <c r="B36" s="117"/>
      <c r="C36" s="115" t="s">
        <v>72</v>
      </c>
      <c r="D36" s="121" t="s">
        <v>63</v>
      </c>
      <c r="E36" s="119"/>
      <c r="F36" s="120">
        <v>4</v>
      </c>
      <c r="G36" s="111"/>
      <c r="H36" s="111">
        <f t="shared" si="2"/>
        <v>0</v>
      </c>
      <c r="I36" s="113"/>
      <c r="J36" s="113"/>
      <c r="K36" s="114"/>
      <c r="L36" s="113"/>
      <c r="M36" s="113">
        <f t="shared" si="1"/>
        <v>0</v>
      </c>
      <c r="O36" s="62"/>
      <c r="P36" s="62"/>
    </row>
    <row r="37" spans="1:16" s="61" customFormat="1" ht="15.6" customHeight="1" x14ac:dyDescent="0.3">
      <c r="A37" s="146"/>
      <c r="B37" s="117"/>
      <c r="C37" s="115" t="s">
        <v>73</v>
      </c>
      <c r="D37" s="121" t="s">
        <v>63</v>
      </c>
      <c r="E37" s="119"/>
      <c r="F37" s="120">
        <v>4</v>
      </c>
      <c r="G37" s="111"/>
      <c r="H37" s="111">
        <f t="shared" si="2"/>
        <v>0</v>
      </c>
      <c r="I37" s="113"/>
      <c r="J37" s="113"/>
      <c r="K37" s="114"/>
      <c r="L37" s="113"/>
      <c r="M37" s="113">
        <f t="shared" si="1"/>
        <v>0</v>
      </c>
      <c r="O37" s="62"/>
      <c r="P37" s="62"/>
    </row>
    <row r="38" spans="1:16" s="61" customFormat="1" ht="18" customHeight="1" x14ac:dyDescent="0.3">
      <c r="A38" s="146"/>
      <c r="B38" s="107"/>
      <c r="C38" s="115" t="s">
        <v>45</v>
      </c>
      <c r="D38" s="109" t="s">
        <v>37</v>
      </c>
      <c r="E38" s="109"/>
      <c r="F38" s="116">
        <v>3</v>
      </c>
      <c r="G38" s="111"/>
      <c r="H38" s="111">
        <f t="shared" si="2"/>
        <v>0</v>
      </c>
      <c r="I38" s="112"/>
      <c r="J38" s="113"/>
      <c r="K38" s="114"/>
      <c r="L38" s="113"/>
      <c r="M38" s="113">
        <f t="shared" si="1"/>
        <v>0</v>
      </c>
      <c r="N38" s="60"/>
    </row>
    <row r="39" spans="1:16" s="61" customFormat="1" ht="18" customHeight="1" x14ac:dyDescent="0.3">
      <c r="A39" s="146"/>
      <c r="B39" s="107"/>
      <c r="C39" s="115" t="s">
        <v>46</v>
      </c>
      <c r="D39" s="109" t="s">
        <v>54</v>
      </c>
      <c r="E39" s="109"/>
      <c r="F39" s="116">
        <f>F38*0.3</f>
        <v>0.89999999999999991</v>
      </c>
      <c r="G39" s="111"/>
      <c r="H39" s="111">
        <f t="shared" si="2"/>
        <v>0</v>
      </c>
      <c r="I39" s="112"/>
      <c r="J39" s="113"/>
      <c r="K39" s="114"/>
      <c r="L39" s="113"/>
      <c r="M39" s="113">
        <f t="shared" si="1"/>
        <v>0</v>
      </c>
      <c r="N39" s="60"/>
    </row>
    <row r="40" spans="1:16" s="61" customFormat="1" ht="15.6" customHeight="1" x14ac:dyDescent="0.3">
      <c r="A40" s="146"/>
      <c r="B40" s="117"/>
      <c r="C40" s="115" t="s">
        <v>74</v>
      </c>
      <c r="D40" s="121" t="s">
        <v>55</v>
      </c>
      <c r="E40" s="119"/>
      <c r="F40" s="120">
        <v>1</v>
      </c>
      <c r="G40" s="111"/>
      <c r="H40" s="111">
        <f t="shared" si="2"/>
        <v>0</v>
      </c>
      <c r="I40" s="113"/>
      <c r="J40" s="113"/>
      <c r="K40" s="114"/>
      <c r="L40" s="113"/>
      <c r="M40" s="113">
        <f t="shared" si="1"/>
        <v>0</v>
      </c>
      <c r="O40" s="62"/>
      <c r="P40" s="62"/>
    </row>
    <row r="41" spans="1:16" s="61" customFormat="1" ht="24" x14ac:dyDescent="0.3">
      <c r="A41" s="106" t="s">
        <v>22</v>
      </c>
      <c r="B41" s="107"/>
      <c r="C41" s="132" t="s">
        <v>77</v>
      </c>
      <c r="D41" s="109" t="s">
        <v>38</v>
      </c>
      <c r="E41" s="109"/>
      <c r="F41" s="110">
        <f>80*4</f>
        <v>320</v>
      </c>
      <c r="G41" s="111"/>
      <c r="H41" s="111"/>
      <c r="I41" s="112"/>
      <c r="J41" s="113">
        <f t="shared" si="0"/>
        <v>0</v>
      </c>
      <c r="K41" s="114"/>
      <c r="L41" s="113"/>
      <c r="M41" s="113">
        <f t="shared" si="1"/>
        <v>0</v>
      </c>
    </row>
    <row r="42" spans="1:16" s="61" customFormat="1" ht="12" x14ac:dyDescent="0.3">
      <c r="A42" s="106" t="s">
        <v>23</v>
      </c>
      <c r="B42" s="107"/>
      <c r="C42" s="132" t="s">
        <v>83</v>
      </c>
      <c r="D42" s="109" t="s">
        <v>63</v>
      </c>
      <c r="E42" s="109"/>
      <c r="F42" s="110">
        <v>28</v>
      </c>
      <c r="G42" s="111"/>
      <c r="H42" s="111"/>
      <c r="I42" s="112"/>
      <c r="J42" s="113">
        <f t="shared" si="0"/>
        <v>0</v>
      </c>
      <c r="K42" s="114"/>
      <c r="L42" s="113"/>
      <c r="M42" s="113">
        <f t="shared" si="1"/>
        <v>0</v>
      </c>
    </row>
    <row r="43" spans="1:16" s="61" customFormat="1" ht="24" x14ac:dyDescent="0.3">
      <c r="A43" s="147" t="s">
        <v>24</v>
      </c>
      <c r="B43" s="117"/>
      <c r="C43" s="131" t="s">
        <v>88</v>
      </c>
      <c r="D43" s="109" t="s">
        <v>38</v>
      </c>
      <c r="E43" s="119"/>
      <c r="F43" s="145">
        <f>F41</f>
        <v>320</v>
      </c>
      <c r="G43" s="111"/>
      <c r="H43" s="111"/>
      <c r="I43" s="113"/>
      <c r="J43" s="113">
        <f t="shared" si="0"/>
        <v>0</v>
      </c>
      <c r="K43" s="114"/>
      <c r="L43" s="113"/>
      <c r="M43" s="113">
        <f t="shared" si="1"/>
        <v>0</v>
      </c>
      <c r="O43" s="62"/>
      <c r="P43" s="62"/>
    </row>
    <row r="44" spans="1:16" s="61" customFormat="1" ht="15.6" customHeight="1" x14ac:dyDescent="0.3">
      <c r="A44" s="147"/>
      <c r="B44" s="117"/>
      <c r="C44" s="118" t="s">
        <v>75</v>
      </c>
      <c r="D44" s="121" t="s">
        <v>38</v>
      </c>
      <c r="E44" s="119">
        <v>1.05</v>
      </c>
      <c r="F44" s="120">
        <f>E44*F43</f>
        <v>336</v>
      </c>
      <c r="G44" s="111"/>
      <c r="H44" s="111">
        <f t="shared" si="2"/>
        <v>0</v>
      </c>
      <c r="I44" s="114"/>
      <c r="J44" s="113"/>
      <c r="K44" s="114"/>
      <c r="L44" s="113"/>
      <c r="M44" s="113">
        <f t="shared" si="1"/>
        <v>0</v>
      </c>
      <c r="O44" s="62"/>
    </row>
    <row r="45" spans="1:16" s="61" customFormat="1" ht="15.6" customHeight="1" x14ac:dyDescent="0.3">
      <c r="A45" s="147"/>
      <c r="B45" s="117"/>
      <c r="C45" s="118" t="s">
        <v>78</v>
      </c>
      <c r="D45" s="121" t="s">
        <v>37</v>
      </c>
      <c r="E45" s="119"/>
      <c r="F45" s="120">
        <f>F41*0.6*0.3-F41*3.14*0.05*0.05</f>
        <v>55.087999999999994</v>
      </c>
      <c r="G45" s="111"/>
      <c r="H45" s="111">
        <f t="shared" si="2"/>
        <v>0</v>
      </c>
      <c r="I45" s="114"/>
      <c r="J45" s="113"/>
      <c r="K45" s="114"/>
      <c r="L45" s="113"/>
      <c r="M45" s="113">
        <f t="shared" si="1"/>
        <v>0</v>
      </c>
      <c r="O45" s="62"/>
    </row>
    <row r="46" spans="1:16" s="61" customFormat="1" ht="15.6" customHeight="1" x14ac:dyDescent="0.3">
      <c r="A46" s="147"/>
      <c r="B46" s="117"/>
      <c r="C46" s="118" t="s">
        <v>79</v>
      </c>
      <c r="D46" s="121" t="s">
        <v>28</v>
      </c>
      <c r="E46" s="119">
        <v>1.2</v>
      </c>
      <c r="F46" s="120">
        <f>E46*F41</f>
        <v>384</v>
      </c>
      <c r="G46" s="111"/>
      <c r="H46" s="111">
        <f t="shared" si="2"/>
        <v>0</v>
      </c>
      <c r="I46" s="114"/>
      <c r="J46" s="113"/>
      <c r="K46" s="114"/>
      <c r="L46" s="113"/>
      <c r="M46" s="113">
        <f t="shared" si="1"/>
        <v>0</v>
      </c>
      <c r="O46" s="62"/>
    </row>
    <row r="47" spans="1:16" s="61" customFormat="1" ht="15.6" customHeight="1" x14ac:dyDescent="0.3">
      <c r="A47" s="147"/>
      <c r="B47" s="117"/>
      <c r="C47" s="118" t="s">
        <v>76</v>
      </c>
      <c r="D47" s="121" t="s">
        <v>55</v>
      </c>
      <c r="E47" s="119">
        <v>1</v>
      </c>
      <c r="F47" s="120">
        <f>E47*F41</f>
        <v>320</v>
      </c>
      <c r="G47" s="111"/>
      <c r="H47" s="111">
        <f t="shared" si="2"/>
        <v>0</v>
      </c>
      <c r="I47" s="114"/>
      <c r="J47" s="113"/>
      <c r="K47" s="114"/>
      <c r="L47" s="113"/>
      <c r="M47" s="113">
        <f t="shared" si="1"/>
        <v>0</v>
      </c>
      <c r="O47" s="62"/>
      <c r="P47" s="62"/>
    </row>
    <row r="48" spans="1:16" s="61" customFormat="1" ht="15.6" customHeight="1" x14ac:dyDescent="0.3">
      <c r="A48" s="147" t="s">
        <v>25</v>
      </c>
      <c r="B48" s="117"/>
      <c r="C48" s="108" t="s">
        <v>80</v>
      </c>
      <c r="D48" s="121" t="s">
        <v>37</v>
      </c>
      <c r="E48" s="119"/>
      <c r="F48" s="145">
        <v>50</v>
      </c>
      <c r="G48" s="111"/>
      <c r="H48" s="111"/>
      <c r="I48" s="113"/>
      <c r="J48" s="113">
        <f t="shared" si="0"/>
        <v>0</v>
      </c>
      <c r="K48" s="113"/>
      <c r="L48" s="113">
        <f>F48*K48</f>
        <v>0</v>
      </c>
      <c r="M48" s="113">
        <f t="shared" si="1"/>
        <v>0</v>
      </c>
      <c r="O48" s="62"/>
      <c r="P48" s="62"/>
    </row>
    <row r="49" spans="1:16" s="61" customFormat="1" ht="15.6" customHeight="1" x14ac:dyDescent="0.3">
      <c r="A49" s="147"/>
      <c r="B49" s="117"/>
      <c r="C49" s="115" t="s">
        <v>81</v>
      </c>
      <c r="D49" s="121" t="s">
        <v>37</v>
      </c>
      <c r="E49" s="119">
        <v>1.2</v>
      </c>
      <c r="F49" s="120">
        <f>E49*F48</f>
        <v>60</v>
      </c>
      <c r="G49" s="111"/>
      <c r="H49" s="111">
        <f t="shared" si="2"/>
        <v>0</v>
      </c>
      <c r="I49" s="113"/>
      <c r="J49" s="113"/>
      <c r="K49" s="114"/>
      <c r="L49" s="113"/>
      <c r="M49" s="113">
        <f t="shared" si="1"/>
        <v>0</v>
      </c>
      <c r="O49" s="62"/>
      <c r="P49" s="62"/>
    </row>
    <row r="50" spans="1:16" s="61" customFormat="1" ht="24" x14ac:dyDescent="0.3">
      <c r="A50" s="106" t="s">
        <v>26</v>
      </c>
      <c r="B50" s="107"/>
      <c r="C50" s="108" t="s">
        <v>82</v>
      </c>
      <c r="D50" s="109" t="s">
        <v>27</v>
      </c>
      <c r="E50" s="109"/>
      <c r="F50" s="110">
        <f>(7+F32+F41*0.6*0.3)*1.4</f>
        <v>203.13999999999993</v>
      </c>
      <c r="G50" s="111"/>
      <c r="H50" s="112"/>
      <c r="I50" s="112"/>
      <c r="J50" s="113">
        <f t="shared" si="0"/>
        <v>0</v>
      </c>
      <c r="K50" s="113"/>
      <c r="L50" s="113">
        <f>K50*F50</f>
        <v>0</v>
      </c>
      <c r="M50" s="113">
        <f t="shared" si="1"/>
        <v>0</v>
      </c>
      <c r="N50" s="63"/>
      <c r="O50" s="62"/>
    </row>
    <row r="51" spans="1:16" s="61" customFormat="1" ht="15.6" customHeight="1" x14ac:dyDescent="0.3">
      <c r="A51" s="106" t="s">
        <v>84</v>
      </c>
      <c r="B51" s="107"/>
      <c r="C51" s="108" t="s">
        <v>53</v>
      </c>
      <c r="D51" s="109" t="s">
        <v>65</v>
      </c>
      <c r="E51" s="109"/>
      <c r="F51" s="110">
        <v>15</v>
      </c>
      <c r="G51" s="111"/>
      <c r="H51" s="112"/>
      <c r="I51" s="111"/>
      <c r="J51" s="113"/>
      <c r="K51" s="113"/>
      <c r="L51" s="113">
        <f>K51*F51</f>
        <v>0</v>
      </c>
      <c r="M51" s="113">
        <f t="shared" si="1"/>
        <v>0</v>
      </c>
      <c r="N51" s="63"/>
      <c r="O51" s="62"/>
    </row>
    <row r="52" spans="1:16" s="61" customFormat="1" ht="15.6" customHeight="1" x14ac:dyDescent="0.3">
      <c r="A52" s="106" t="s">
        <v>85</v>
      </c>
      <c r="B52" s="107"/>
      <c r="C52" s="108" t="s">
        <v>52</v>
      </c>
      <c r="D52" s="109" t="s">
        <v>39</v>
      </c>
      <c r="E52" s="109"/>
      <c r="F52" s="110">
        <v>12</v>
      </c>
      <c r="G52" s="111"/>
      <c r="H52" s="112"/>
      <c r="I52" s="111"/>
      <c r="J52" s="113"/>
      <c r="K52" s="113"/>
      <c r="L52" s="113">
        <f>K52*F52</f>
        <v>0</v>
      </c>
      <c r="M52" s="113">
        <f t="shared" si="1"/>
        <v>0</v>
      </c>
      <c r="N52" s="63"/>
      <c r="O52" s="62"/>
    </row>
    <row r="53" spans="1:16" s="61" customFormat="1" ht="12.6" thickBot="1" x14ac:dyDescent="0.35">
      <c r="E53" s="96"/>
      <c r="F53" s="97"/>
      <c r="G53" s="98"/>
      <c r="H53" s="99">
        <f>SUM(H11:H52)</f>
        <v>0</v>
      </c>
      <c r="I53" s="100"/>
      <c r="J53" s="99">
        <f>SUM(J11:J52)</f>
        <v>0</v>
      </c>
      <c r="K53" s="101"/>
      <c r="L53" s="99">
        <f>SUM(L11:L52)</f>
        <v>0</v>
      </c>
      <c r="M53" s="99"/>
    </row>
    <row r="54" spans="1:16" s="61" customFormat="1" ht="12.6" thickBot="1" x14ac:dyDescent="0.35">
      <c r="E54" s="96"/>
      <c r="G54" s="64"/>
      <c r="H54" s="65" t="s">
        <v>29</v>
      </c>
      <c r="I54" s="140">
        <v>0</v>
      </c>
      <c r="J54" s="66"/>
      <c r="K54" s="67"/>
      <c r="L54" s="66"/>
      <c r="M54" s="141">
        <f>H53*I54</f>
        <v>0</v>
      </c>
    </row>
    <row r="55" spans="1:16" s="61" customFormat="1" ht="12.6" thickBot="1" x14ac:dyDescent="0.35">
      <c r="E55" s="96"/>
      <c r="G55" s="68"/>
      <c r="H55" s="69"/>
      <c r="I55" s="70"/>
      <c r="J55" s="69"/>
      <c r="K55" s="70"/>
      <c r="L55" s="69"/>
      <c r="M55" s="71"/>
    </row>
    <row r="56" spans="1:16" s="61" customFormat="1" ht="12.6" thickBot="1" x14ac:dyDescent="0.35">
      <c r="D56" s="62"/>
      <c r="E56" s="96"/>
      <c r="F56" s="62"/>
      <c r="G56" s="64"/>
      <c r="H56" s="66" t="s">
        <v>30</v>
      </c>
      <c r="I56" s="67"/>
      <c r="J56" s="66"/>
      <c r="K56" s="67"/>
      <c r="L56" s="66"/>
      <c r="M56" s="72">
        <f>SUM(M11:M54)</f>
        <v>0</v>
      </c>
    </row>
    <row r="57" spans="1:16" s="61" customFormat="1" ht="12.6" thickBot="1" x14ac:dyDescent="0.35">
      <c r="D57" s="62"/>
      <c r="E57" s="136"/>
      <c r="G57" s="73"/>
      <c r="H57" s="74"/>
      <c r="I57" s="75"/>
      <c r="J57" s="74"/>
      <c r="K57" s="75"/>
      <c r="L57" s="74"/>
      <c r="M57" s="76"/>
    </row>
    <row r="58" spans="1:16" s="61" customFormat="1" ht="12" x14ac:dyDescent="0.3">
      <c r="E58" s="136"/>
      <c r="G58" s="77"/>
      <c r="H58" s="78" t="s">
        <v>35</v>
      </c>
      <c r="I58" s="142">
        <v>0</v>
      </c>
      <c r="J58" s="79"/>
      <c r="K58" s="80"/>
      <c r="L58" s="79"/>
      <c r="M58" s="81">
        <f>M56*I58</f>
        <v>0</v>
      </c>
    </row>
    <row r="59" spans="1:16" s="61" customFormat="1" ht="12.6" thickBot="1" x14ac:dyDescent="0.35">
      <c r="E59" s="96"/>
      <c r="G59" s="82"/>
      <c r="H59" s="83" t="s">
        <v>31</v>
      </c>
      <c r="I59" s="84"/>
      <c r="J59" s="84"/>
      <c r="K59" s="84"/>
      <c r="L59" s="84"/>
      <c r="M59" s="85">
        <f>M56+M58</f>
        <v>0</v>
      </c>
    </row>
    <row r="60" spans="1:16" s="61" customFormat="1" ht="12.6" thickBot="1" x14ac:dyDescent="0.35">
      <c r="E60" s="137"/>
      <c r="G60" s="86"/>
      <c r="H60" s="87"/>
      <c r="I60" s="88"/>
      <c r="J60" s="89"/>
      <c r="K60" s="88"/>
      <c r="L60" s="89"/>
      <c r="M60" s="90"/>
    </row>
    <row r="61" spans="1:16" s="61" customFormat="1" ht="12" x14ac:dyDescent="0.3">
      <c r="E61" s="96"/>
      <c r="G61" s="91"/>
      <c r="H61" s="78" t="s">
        <v>34</v>
      </c>
      <c r="I61" s="143">
        <v>0</v>
      </c>
      <c r="J61" s="79"/>
      <c r="K61" s="80"/>
      <c r="L61" s="79"/>
      <c r="M61" s="81">
        <f>M59*I61</f>
        <v>0</v>
      </c>
    </row>
    <row r="62" spans="1:16" s="61" customFormat="1" ht="12.6" thickBot="1" x14ac:dyDescent="0.35">
      <c r="E62" s="96"/>
      <c r="G62" s="82"/>
      <c r="H62" s="83" t="s">
        <v>31</v>
      </c>
      <c r="I62" s="84"/>
      <c r="J62" s="84"/>
      <c r="K62" s="84"/>
      <c r="L62" s="84"/>
      <c r="M62" s="85">
        <f>M59+M61</f>
        <v>0</v>
      </c>
    </row>
    <row r="63" spans="1:16" s="61" customFormat="1" ht="12.6" thickBot="1" x14ac:dyDescent="0.35">
      <c r="E63" s="96"/>
      <c r="G63" s="86"/>
      <c r="H63" s="87"/>
      <c r="I63" s="88"/>
      <c r="J63" s="89"/>
      <c r="K63" s="88"/>
      <c r="L63" s="89"/>
      <c r="M63" s="90"/>
    </row>
    <row r="64" spans="1:16" s="61" customFormat="1" ht="12" x14ac:dyDescent="0.3">
      <c r="E64" s="96"/>
      <c r="G64" s="91"/>
      <c r="H64" s="78" t="s">
        <v>33</v>
      </c>
      <c r="I64" s="143">
        <v>0.05</v>
      </c>
      <c r="J64" s="79"/>
      <c r="K64" s="80"/>
      <c r="L64" s="79"/>
      <c r="M64" s="81">
        <f>M62*I64</f>
        <v>0</v>
      </c>
    </row>
    <row r="65" spans="5:13" s="61" customFormat="1" ht="12.6" thickBot="1" x14ac:dyDescent="0.35">
      <c r="E65" s="96"/>
      <c r="G65" s="82"/>
      <c r="H65" s="83" t="s">
        <v>31</v>
      </c>
      <c r="I65" s="84"/>
      <c r="J65" s="84"/>
      <c r="K65" s="84"/>
      <c r="L65" s="84"/>
      <c r="M65" s="85">
        <f>M62+M64</f>
        <v>0</v>
      </c>
    </row>
    <row r="66" spans="5:13" s="61" customFormat="1" ht="12.6" thickBot="1" x14ac:dyDescent="0.35">
      <c r="E66" s="96"/>
      <c r="G66" s="86"/>
      <c r="H66" s="87"/>
      <c r="I66" s="88"/>
      <c r="J66" s="89"/>
      <c r="K66" s="88"/>
      <c r="L66" s="89"/>
      <c r="M66" s="90"/>
    </row>
    <row r="67" spans="5:13" s="61" customFormat="1" ht="12" x14ac:dyDescent="0.3">
      <c r="E67" s="96"/>
      <c r="G67" s="91"/>
      <c r="H67" s="92" t="s">
        <v>36</v>
      </c>
      <c r="I67" s="93">
        <v>0.18</v>
      </c>
      <c r="J67" s="79"/>
      <c r="K67" s="80"/>
      <c r="L67" s="79"/>
      <c r="M67" s="81">
        <f>I67*M65</f>
        <v>0</v>
      </c>
    </row>
    <row r="68" spans="5:13" s="61" customFormat="1" ht="12.6" thickBot="1" x14ac:dyDescent="0.35">
      <c r="E68" s="96"/>
      <c r="G68" s="82"/>
      <c r="H68" s="94" t="s">
        <v>32</v>
      </c>
      <c r="I68" s="84"/>
      <c r="J68" s="95"/>
      <c r="K68" s="84"/>
      <c r="L68" s="95"/>
      <c r="M68" s="85">
        <f>M67+M65</f>
        <v>0</v>
      </c>
    </row>
    <row r="69" spans="5:13" s="6" customFormat="1" x14ac:dyDescent="0.3">
      <c r="E69" s="138"/>
    </row>
    <row r="70" spans="5:13" s="6" customFormat="1" x14ac:dyDescent="0.3">
      <c r="E70" s="138"/>
    </row>
  </sheetData>
  <autoFilter ref="A10:M10" xr:uid="{770E105A-6B6C-4750-BCEC-7A15CFAFDC17}"/>
  <mergeCells count="9">
    <mergeCell ref="A34:A40"/>
    <mergeCell ref="A43:A47"/>
    <mergeCell ref="A48:A49"/>
    <mergeCell ref="A3:F3"/>
    <mergeCell ref="A14:A17"/>
    <mergeCell ref="A18:A22"/>
    <mergeCell ref="A23:A25"/>
    <mergeCell ref="A26:A30"/>
    <mergeCell ref="A32:A33"/>
  </mergeCells>
  <hyperlinks>
    <hyperlink ref="A6" location="TOTAL!A1" display="N" xr:uid="{ACB036BE-B0A5-45AA-BCAA-63B5924CA086}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ხარჯთაღრიცხვა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Zviad Kurashvili</cp:lastModifiedBy>
  <dcterms:created xsi:type="dcterms:W3CDTF">2015-06-05T18:17:20Z</dcterms:created>
  <dcterms:modified xsi:type="dcterms:W3CDTF">2024-12-23T14:20:30Z</dcterms:modified>
</cp:coreProperties>
</file>